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hrebto\Desktop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5" i="1"/>
  <c r="G84" i="1"/>
  <c r="G83" i="1"/>
  <c r="G82" i="1"/>
  <c r="G79" i="1"/>
  <c r="G78" i="1"/>
  <c r="G77" i="1"/>
  <c r="G76" i="1"/>
  <c r="G75" i="1"/>
  <c r="G72" i="1"/>
  <c r="G71" i="1"/>
  <c r="G70" i="1"/>
  <c r="G69" i="1"/>
  <c r="G68" i="1"/>
  <c r="G65" i="1"/>
  <c r="G64" i="1"/>
  <c r="G63" i="1"/>
  <c r="G62" i="1"/>
  <c r="G61" i="1"/>
  <c r="G58" i="1"/>
  <c r="G57" i="1"/>
  <c r="G56" i="1"/>
  <c r="G55" i="1"/>
  <c r="G54" i="1"/>
  <c r="G81" i="1"/>
  <c r="G74" i="1"/>
  <c r="G67" i="1"/>
  <c r="G60" i="1"/>
  <c r="G53" i="1"/>
  <c r="I47" i="1"/>
  <c r="J47" i="1" s="1"/>
  <c r="K47" i="1" s="1"/>
  <c r="I46" i="1"/>
  <c r="J46" i="1" s="1"/>
  <c r="K46" i="1" s="1"/>
  <c r="I45" i="1"/>
  <c r="J45" i="1" s="1"/>
  <c r="K45" i="1" s="1"/>
  <c r="I43" i="1"/>
  <c r="I42" i="1"/>
  <c r="I41" i="1"/>
  <c r="I40" i="1"/>
  <c r="I38" i="1"/>
  <c r="I37" i="1"/>
  <c r="I35" i="1"/>
  <c r="I34" i="1"/>
  <c r="K32" i="1"/>
  <c r="K31" i="1"/>
  <c r="K30" i="1"/>
  <c r="I29" i="1"/>
  <c r="V1" i="2"/>
  <c r="U1" i="2"/>
  <c r="F1" i="2"/>
  <c r="G1" i="2"/>
  <c r="H1" i="2"/>
  <c r="I1" i="2"/>
  <c r="J1" i="2"/>
  <c r="K1" i="2"/>
  <c r="L1" i="2"/>
  <c r="M1" i="2"/>
  <c r="N1" i="2"/>
  <c r="O1" i="2"/>
  <c r="E1" i="2"/>
  <c r="I28" i="1"/>
  <c r="J28" i="1" s="1"/>
  <c r="I26" i="1"/>
  <c r="I25" i="1"/>
  <c r="I24" i="1"/>
  <c r="I23" i="1"/>
  <c r="I22" i="1"/>
  <c r="I21" i="1"/>
  <c r="J21" i="1" s="1"/>
  <c r="K21" i="1" s="1"/>
  <c r="I18" i="1"/>
  <c r="K59" i="1" l="1"/>
  <c r="K66" i="1"/>
  <c r="J51" i="1"/>
  <c r="K51" i="1" s="1"/>
  <c r="K73" i="1"/>
  <c r="K80" i="1"/>
  <c r="K52" i="1"/>
  <c r="J18" i="1"/>
  <c r="K18" i="1" s="1"/>
  <c r="I17" i="1"/>
  <c r="J17" i="1" s="1"/>
  <c r="K17" i="1" s="1"/>
  <c r="I16" i="1"/>
  <c r="J16" i="1" s="1"/>
  <c r="I15" i="1"/>
  <c r="J15" i="1" s="1"/>
  <c r="I14" i="1"/>
  <c r="J14" i="1" s="1"/>
  <c r="K14" i="1" s="1"/>
  <c r="E8" i="1"/>
  <c r="E7" i="1"/>
  <c r="E6" i="1"/>
  <c r="K25" i="1" s="1"/>
  <c r="D5" i="1"/>
  <c r="K41" i="1" s="1"/>
  <c r="K43" i="1" l="1"/>
  <c r="K37" i="1"/>
  <c r="K35" i="1"/>
  <c r="K40" i="1"/>
  <c r="K38" i="1"/>
  <c r="K42" i="1"/>
  <c r="K29" i="1"/>
  <c r="K34" i="1"/>
  <c r="K26" i="1"/>
  <c r="K23" i="1"/>
  <c r="K24" i="1"/>
  <c r="K33" i="1" l="1"/>
  <c r="K39" i="1"/>
  <c r="K36" i="1"/>
  <c r="K22" i="1"/>
</calcChain>
</file>

<file path=xl/sharedStrings.xml><?xml version="1.0" encoding="utf-8"?>
<sst xmlns="http://schemas.openxmlformats.org/spreadsheetml/2006/main" count="361" uniqueCount="262">
  <si>
    <t>Доля родителей, удовлетворенных качеством дошкольного образования</t>
  </si>
  <si>
    <t>Удельный вес числа зданий дошкольных образовательных организаций, требующих капитального ремонта, в общем числе зданий дошкольных образовательных организаций</t>
  </si>
  <si>
    <t>Удельный вес числа зданий дошкольных образовательных организаций, находящихся в аварийном состоянии, в общем числе зданий дошкольных образовательных организаций</t>
  </si>
  <si>
    <t>Доля педагогов, прошедших курсы повышения квалификации за последние 3 года</t>
  </si>
  <si>
    <t>Доля педагогов, имеющих высшую и первую квалификационную категорию</t>
  </si>
  <si>
    <r>
      <t xml:space="preserve">Доля педагогов, имеющих высшее </t>
    </r>
    <r>
      <rPr>
        <sz val="10"/>
        <color rgb="FF000000"/>
        <rFont val="Times New Roman"/>
        <family val="1"/>
        <charset val="204"/>
      </rPr>
      <t>образование</t>
    </r>
  </si>
  <si>
    <t>2.2.5.4</t>
  </si>
  <si>
    <t>2.2.5.3</t>
  </si>
  <si>
    <t>2.2.5.2</t>
  </si>
  <si>
    <t>2.2.5.1</t>
  </si>
  <si>
    <t>Наличие предметно-пространственной среды, доступной всем воспитанникам вне групповых помещений</t>
  </si>
  <si>
    <t>2.2.4.2</t>
  </si>
  <si>
    <t>2.2.4.1</t>
  </si>
  <si>
    <t>2.2.3.1</t>
  </si>
  <si>
    <t>Наличие условий для обучения детей-инвалидов</t>
  </si>
  <si>
    <t>Наличие логопедической службы</t>
  </si>
  <si>
    <t>Доля групп от общего числа, в которых организовано инклюзивное обучение для детей с ОВЗ</t>
  </si>
  <si>
    <t>2.2. Качество образовательного процесса</t>
  </si>
  <si>
    <t>Наличие образовательных организаций, имеющих адаптированную основную образовательную программу</t>
  </si>
  <si>
    <t>Структура и содержание ООП соответствует требованиям ФГОС ДО</t>
  </si>
  <si>
    <t>2.1.2.3</t>
  </si>
  <si>
    <t>Полный текст и краткая презентация программы размещены на сайте организации</t>
  </si>
  <si>
    <t>Наличие образовательных организаций, имеющих основную образовательную программу</t>
  </si>
  <si>
    <t>2.1. Качество образовательного содержания</t>
  </si>
  <si>
    <t>Доля детей от общего количества детей иностранных граждан, охваченных дошкольным образованием</t>
  </si>
  <si>
    <t>Доля детей в возрасте от 3 -7 лет, охваченных дошкольным образованием от общей численности детей данного возраста</t>
  </si>
  <si>
    <t>Доля детей в возрасте от 1,5- 3 лет, охваченных дошкольным образованием от общей численности детей данного возраста</t>
  </si>
  <si>
    <t>Доля детей в возрасте 0-1,5 лет, охваченных дошкольным образованием от общей численности детей данного возраста, желающих получить место в дошкольной образовательной организации</t>
  </si>
  <si>
    <t xml:space="preserve">Методика расчета показателей </t>
  </si>
  <si>
    <t>Алгоритм формирования (формула) показателей</t>
  </si>
  <si>
    <t>Максимальное количество баллов</t>
  </si>
  <si>
    <t>Значения показателей</t>
  </si>
  <si>
    <t>№ п/п</t>
  </si>
  <si>
    <t>Единица измерения</t>
  </si>
  <si>
    <t>1 балл - 100% 
0 баллов - менее 100%</t>
  </si>
  <si>
    <t xml:space="preserve">3 балла - 80-100%, 
2 балла - 70-80%, 
1 балл - 60-70%,
0 баллов - менее 60%  </t>
  </si>
  <si>
    <r>
      <t>Fддо</t>
    </r>
    <r>
      <rPr>
        <sz val="8"/>
        <color rgb="FF000000"/>
        <rFont val="Times New Roman"/>
        <family val="1"/>
        <charset val="204"/>
      </rPr>
      <t>1,5-3</t>
    </r>
    <r>
      <rPr>
        <sz val="10"/>
        <color rgb="FF000000"/>
        <rFont val="Times New Roman"/>
        <family val="1"/>
        <charset val="204"/>
      </rPr>
      <t xml:space="preserve"> = Хi / Х * 100</t>
    </r>
  </si>
  <si>
    <t>Хi - численность детей в возрасте  0-1,5 лет, получающих дошкольное образование в текущем году;
Х - численность детей в возрасте  0-1,5 лет, поставленных на учет для предоставления места в текущем году</t>
  </si>
  <si>
    <t>балл</t>
  </si>
  <si>
    <t>Fддо0-1,5= Хi / Х * 100</t>
  </si>
  <si>
    <r>
      <t>Fддо</t>
    </r>
    <r>
      <rPr>
        <sz val="8"/>
        <color rgb="FF000000"/>
        <rFont val="Times New Roman"/>
        <family val="1"/>
        <charset val="204"/>
      </rPr>
      <t>3-7</t>
    </r>
    <r>
      <rPr>
        <sz val="10"/>
        <color rgb="FF000000"/>
        <rFont val="Times New Roman"/>
        <family val="1"/>
        <charset val="204"/>
      </rPr>
      <t xml:space="preserve"> = Хi / Х * 100</t>
    </r>
  </si>
  <si>
    <t>Хi - численность детей в возрасте  3-7 лет, получающих дошкольное образование в текущем году;
Х - численность детей в возрасте  3-7 лет, поставленных на учет для предоставления места в текущем году</t>
  </si>
  <si>
    <t>Хi - численность детей в возрасте  1,5-3 лет, получающих дошкольное образование в текущем году;
Х - численность детей в возрасте  1,5-3 лет, поставленных на учет для предоставления места в текущем году</t>
  </si>
  <si>
    <t xml:space="preserve">1 балл - более 5%,
0 баллов - менее 5 % </t>
  </si>
  <si>
    <t xml:space="preserve">1 балл - 100%,
0 баллов - менее 100% </t>
  </si>
  <si>
    <t xml:space="preserve">1 балл - 100%, 
0 баллов - менее 100% </t>
  </si>
  <si>
    <t>Удельный вес численности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детьми, в общей численности детей, посещающих организации, реализующие образовательные программы дошкольного образования, присмотр и уход за детьми</t>
  </si>
  <si>
    <t>Fучд = Хчд/Хочд * 100</t>
  </si>
  <si>
    <t>Fди = Хди/Ходд * 100</t>
  </si>
  <si>
    <t>Хчд - численность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детьми;
Хочд - общая численность детей, посещающих организации, реализующие образовательные программы дошкольного образования, присмотр и уход за детьми</t>
  </si>
  <si>
    <t>Хди - численность детей иностранных граждан, посещающих организации, реализующие образовательные программы дошкольного образования, присмотр и уход за детьми;
Ходд - общая численность детей, посещающих организации, реализующие образовательные программы дошкольного образования, присмотр и уход за детьми</t>
  </si>
  <si>
    <t>2. Качество образовательной среды</t>
  </si>
  <si>
    <t xml:space="preserve">Удельный вес численности детей, посещающих группы различной
направленности, в общей численности детей, посещающих организации,
осуществляющие образовательную
деятельность по образовательным
программам дошкольного образования, присмотр и уход за детьми
</t>
  </si>
  <si>
    <t xml:space="preserve">3 балл - 80-100%
2 балла - 60-80%
1 балл - 40-60%
0 баллов - менее 40%
</t>
  </si>
  <si>
    <t>1 балл – да
0 баллов – нет; из них:</t>
  </si>
  <si>
    <t>0,25 балла – да; 0 баллов - нет</t>
  </si>
  <si>
    <t>0,25 балла – да; 
0 баллов - нет</t>
  </si>
  <si>
    <t xml:space="preserve">2.1.2.1 </t>
  </si>
  <si>
    <t xml:space="preserve">2.1.2.2. 
</t>
  </si>
  <si>
    <t>0,5 балла – да; 
0 баллов - нет</t>
  </si>
  <si>
    <t xml:space="preserve">ДОО предусмотрена
система работы с инвалидами,
предусматривающая
комплекс мер по обеспечению доступности образовательных
услуг для инвалидов (наличие необходимой документации)
</t>
  </si>
  <si>
    <t xml:space="preserve">Пространство и его оснащение соответствуют установленным в организации требованиям обеспечения  доступности
образовательных услуг для инвалидов
</t>
  </si>
  <si>
    <t>1 балл - да;
0 баллов - нет</t>
  </si>
  <si>
    <t>2.2.3.2</t>
  </si>
  <si>
    <t xml:space="preserve">0,5 баллов – да;
0 баллов – нет 
</t>
  </si>
  <si>
    <t xml:space="preserve">0,5 баллов – да;
0 баллов – нет
</t>
  </si>
  <si>
    <t>Использование информационных технологий в дошкольной организации</t>
  </si>
  <si>
    <t>1 балл – да; 
0 баллов – нет, из них:</t>
  </si>
  <si>
    <t>Наименование показателей</t>
  </si>
  <si>
    <t>1.1</t>
  </si>
  <si>
    <t>1.2</t>
  </si>
  <si>
    <t>1.3</t>
  </si>
  <si>
    <t>1.4</t>
  </si>
  <si>
    <t>1.5</t>
  </si>
  <si>
    <t>2.1.1</t>
  </si>
  <si>
    <t>2.1.2.</t>
  </si>
  <si>
    <t>2.1.3</t>
  </si>
  <si>
    <t>2.2.1</t>
  </si>
  <si>
    <t xml:space="preserve">3 балла - 50-100%
2 балла - 30-50%
1 балл - 10-30%
0 баллов - менее 10%
</t>
  </si>
  <si>
    <t>2.2.2</t>
  </si>
  <si>
    <t>2.2.3</t>
  </si>
  <si>
    <t>2.2.4</t>
  </si>
  <si>
    <t>2.2.5</t>
  </si>
  <si>
    <t>Для муниципальных координаторов</t>
  </si>
  <si>
    <t>Количество образовательных организаций, реализующих программы дошкольного образования: всего</t>
  </si>
  <si>
    <t>из них:</t>
  </si>
  <si>
    <t>муниципальных</t>
  </si>
  <si>
    <t>частных</t>
  </si>
  <si>
    <t>другое (указать)</t>
  </si>
  <si>
    <t>Оценка</t>
  </si>
  <si>
    <t>В ООП дошкольной образовательной организации учитываются
потребности, способности, интересы и инициативы
воспитанников ДОО</t>
  </si>
  <si>
    <t>количество штатных логопедов</t>
  </si>
  <si>
    <t>количество логопедических групп</t>
  </si>
  <si>
    <t>количество логопунктов</t>
  </si>
  <si>
    <t>осуществляется информационное обеспечение рабочих мест большинства сотрудников (администрации, педагогов, методистов и пр.); компьютерная техника ОО оснащена необходимым программным обеспечением</t>
  </si>
  <si>
    <t>предусмотрено систематическое использование информационных технологий в различных формах образовательной деятельности (в игре, в познавательно-исследовательской деятельности и пр.) во всех образовательных областях</t>
  </si>
  <si>
    <t>в ОО имеются отдельные  помещения для организации образовательного процесса  (музыкальный, физкультурный залы, студии, кабинеты допобразования)</t>
  </si>
  <si>
    <t>внешняя территория ОО соответствует требованиям СанПиН</t>
  </si>
  <si>
    <t>предусмотрены групповые игровые площадки и площадки общего (межгруппового)
пользования (напр., физкультурные и пр.)</t>
  </si>
  <si>
    <t>всем детям доступно (напр.,
на каждой групповой территории) различное стационарное и мобильное
оборудование (напр., лестницы, горки, туннели, мячи, скакалки, велосипеды и пр.)</t>
  </si>
  <si>
    <t>2.3. Качество образовательных условий и создание безопасных условий при организации образовательного процесса</t>
  </si>
  <si>
    <t>3. Удовлетворенность родителей (законных представителей) качеством дошкольного образования</t>
  </si>
  <si>
    <t>Комментарии (обязательные отмечены *)</t>
  </si>
  <si>
    <t>Насколько Вы удовлетворены открытостью, полнотой и доступностью о деятельности организации, размещенной на информационных стендах в помещении организации и на официальном сайте детского сада?</t>
  </si>
  <si>
    <t>Насколько Вы удовлетворены организацией и содержанием образовательного процесса в детском саду?</t>
  </si>
  <si>
    <t>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помещении; наличие и доступность питьевой воды в помещении; наличие и доступность санитарно-гигиенических помещений; удовлетворительное санитарное состояние помещений)?</t>
  </si>
  <si>
    <t>Насколько Вы удовлетворены доброжелательностью и вежливостью работников образовательной организации, обеспечивающих непосредственное оказание услуги при обращении в организацию?</t>
  </si>
  <si>
    <t>Насколько Вы удовлетворены в целом условиями оказания услуг в организации?</t>
  </si>
  <si>
    <t>средний балл по муниципалитету</t>
  </si>
  <si>
    <t>3.1.</t>
  </si>
  <si>
    <t>3.2.</t>
  </si>
  <si>
    <t>3.3.</t>
  </si>
  <si>
    <t>3.4.</t>
  </si>
  <si>
    <t>3.5.</t>
  </si>
  <si>
    <t>Форма управления организацией</t>
  </si>
  <si>
    <t>Полное название учредителя</t>
  </si>
  <si>
    <t>Краткое название образовательной организации</t>
  </si>
  <si>
    <t>Общее количество групп в образовательной организации</t>
  </si>
  <si>
    <t>Общее количество детей в образовательной организации</t>
  </si>
  <si>
    <t>Количество детей в возрасте 0-1,5 лет</t>
  </si>
  <si>
    <t>Количество детей в возрасте от 1,5- 3 лет</t>
  </si>
  <si>
    <t>Количество детей в возрасте от 3 -7 лет</t>
  </si>
  <si>
    <t>Количество детей иностранных граждан, посещающих ДОО (из общего числа детей посещающих образовательную организацию)</t>
  </si>
  <si>
    <t>Численность детей, посещающих группы общеразвивающей направленности</t>
  </si>
  <si>
    <t>Численность детей, посещающих группы компенсирующей направленности</t>
  </si>
  <si>
    <t>Численность детей, посещающих группы комбинированной направленности</t>
  </si>
  <si>
    <t>Численность детей, посещающих группы кратковременного пребывания</t>
  </si>
  <si>
    <t>Численность детей, посещающих группы другой направленности (указать в начале направленность, затем численность)</t>
  </si>
  <si>
    <t>Имеет ли образовательная организация основную образовательную программу</t>
  </si>
  <si>
    <t>В ООП дошкольной образовательной организации учтены потребности, способности, интересы и инициатива воспитанников ДОО</t>
  </si>
  <si>
    <t>Имеет ли образовательная организация адаптированную основную образовательную программу (АООП)</t>
  </si>
  <si>
    <t>Количество групп, в которых организовано инклюзивное обучение для детей с ОВЗ</t>
  </si>
  <si>
    <t>Имеется ли в образовательной организации логопедическая служба</t>
  </si>
  <si>
    <t>Укажите количество штатных логопедов (указывается количество ставок)</t>
  </si>
  <si>
    <t>Укажите количество логопедических групп</t>
  </si>
  <si>
    <t>Имеется ли логопункт в образовательной организации</t>
  </si>
  <si>
    <t>Укажите количество детей в логопункте</t>
  </si>
  <si>
    <t>При наличии сетевого договора укажите с кем</t>
  </si>
  <si>
    <t>ДОО предусмотрена система работы с инвалидами, предусматривающая комплекс мер по обеспечению доступности образовательных услуг для инвалидов (наличие необходимой документации)</t>
  </si>
  <si>
    <t>Количество адаптированных образовательных программ (АОП)</t>
  </si>
  <si>
    <t>Пространство и его оснащение соответствуют установленным в организации требованиям обеспечения  доступности образовательных услуг для инвалидов</t>
  </si>
  <si>
    <t>Укажите имеющееся оснащение</t>
  </si>
  <si>
    <t>В ДОО осуществляется информационное обеспечение рабочих мест большинства сотрудников (администрации, педагогов)</t>
  </si>
  <si>
    <t>Число сотрудников администрации и педагогов по штату</t>
  </si>
  <si>
    <t>Количество персональных компьютеров</t>
  </si>
  <si>
    <t>Предусмотрено систематическое использование информационных технологий в различных формах образовательной деятельности (в игре, в познавательно-исследовательской деятельности и пр.) во всех образов...</t>
  </si>
  <si>
    <t>Перечислите установленные лицензионные программы для развития детей (например, «Мерсибо»)</t>
  </si>
  <si>
    <t>В ДОО имеются отдельные помещения для организации образовательного процесса</t>
  </si>
  <si>
    <t>Укажите какие помещения</t>
  </si>
  <si>
    <t>Внешняя территория ДОО соответствует требованиям СанПиН и безопасности</t>
  </si>
  <si>
    <t>Укажите наличие мер безопасности</t>
  </si>
  <si>
    <t>Предусмотрены групповые игровые площадки и площадки общего (межгруппового) пользования</t>
  </si>
  <si>
    <t>Укажите имеющиеся площадки</t>
  </si>
  <si>
    <t>Всем детям доступно различное стационарное и мобильное оборудование</t>
  </si>
  <si>
    <t>Перечислите стационарное оборудование</t>
  </si>
  <si>
    <t>Перечислите мобильное оборудование (выносной материал)</t>
  </si>
  <si>
    <t>Общее количество педагогов</t>
  </si>
  <si>
    <t>Количество педагогов, имеющих высшее образование</t>
  </si>
  <si>
    <t>Количество педагогов, имеющих высшую и первую квалификационную категорию</t>
  </si>
  <si>
    <t>Количество педагогов, прошедших курсы повышения квалификации за последние 3 года</t>
  </si>
  <si>
    <t>Общее количество обработанных анкет</t>
  </si>
  <si>
    <t>Количество "5"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</si>
  <si>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"4"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</si>
  <si>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"3"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</si>
  <si>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"2"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</si>
  <si>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"1"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</si>
  <si>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"5" по пункту "Насколько Вы удовлетворены организацией и содержанием образовательного процесса в детском саду?"</t>
  </si>
  <si>
    <t>Количество "4" по пункту "Насколько Вы удовлетворены организацией и содержанием образовательного процесса в детском саду?"</t>
  </si>
  <si>
    <t>Количество "3" по пункту "Насколько Вы удовлетворены организацией и содержанием образовательного процесса в детском саду?"</t>
  </si>
  <si>
    <t>Количество "2" по пункту "Насколько Вы удовлетворены организацией и содержанием образовательного процесса в детском саду?"</t>
  </si>
  <si>
    <t>Количество "1" по пункту "Насколько Вы удовлетворены организацией и содержанием образовательного процесса в детском саду?"</t>
  </si>
  <si>
    <t>Количество "5"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</si>
  <si>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"4"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</si>
  <si>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"3"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</si>
  <si>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"2"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</si>
  <si>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"1"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</si>
  <si>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"5"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</si>
  <si>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"4"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</si>
  <si>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"3"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</si>
  <si>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"2"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</si>
  <si>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"1"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</si>
  <si>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"5" по пункту "Насколько Вы удовлетворены в целом условиями оказания услуг в организации?"</t>
  </si>
  <si>
    <t>Количество "4" по пункту "Насколько Вы удовлетворены в целом условиями оказания услуг в организации?"</t>
  </si>
  <si>
    <t>Количество "3" по пункту "Насколько Вы удовлетворены в целом условиями оказания услуг в организации?"</t>
  </si>
  <si>
    <t>Количество "2" по пункту "Насколько Вы удовлетворены в целом условиями оказания услуг в организации?"</t>
  </si>
  <si>
    <t>Количество "1" по пункту "Насколько Вы удовлетворены в целом условиями оказания услуг в организации?"</t>
  </si>
  <si>
    <t>Муниципальная</t>
  </si>
  <si>
    <t>Да</t>
  </si>
  <si>
    <t>Нет</t>
  </si>
  <si>
    <t>нет</t>
  </si>
  <si>
    <t>Пандус;</t>
  </si>
  <si>
    <t>Муниципалитет</t>
  </si>
  <si>
    <t>Общая численность детей в возрасте 0-1,5 лет, желающих получить место в дошкольной образовательной организации</t>
  </si>
  <si>
    <t>Общая численность детей в возрасте 1,5-3 лет, желающих получить место в дошкольной образовательной организации</t>
  </si>
  <si>
    <t>Общая численность детей в возрасте 3-7 лет, желающих получить место в дошкольной образовательной организации</t>
  </si>
  <si>
    <t>Проценты</t>
  </si>
  <si>
    <r>
      <t xml:space="preserve">3 балла </t>
    </r>
    <r>
      <rPr>
        <b/>
        <sz val="10"/>
        <rFont val="Times New Roman"/>
        <family val="1"/>
        <charset val="204"/>
      </rPr>
      <t xml:space="preserve">- </t>
    </r>
    <r>
      <rPr>
        <sz val="10"/>
        <rFont val="Times New Roman"/>
        <family val="1"/>
        <charset val="204"/>
      </rPr>
      <t>80-100%
2 балла - 60-80%
1 балл. - 40-60%
0 баллов - менее 40%</t>
    </r>
  </si>
  <si>
    <r>
      <t xml:space="preserve">1 балл </t>
    </r>
    <r>
      <rPr>
        <b/>
        <sz val="10"/>
        <rFont val="Times New Roman"/>
        <family val="1"/>
        <charset val="204"/>
      </rPr>
      <t xml:space="preserve">- </t>
    </r>
    <r>
      <rPr>
        <sz val="10"/>
        <rFont val="Times New Roman"/>
        <family val="1"/>
        <charset val="204"/>
      </rPr>
      <t>100%
0 баллов – менее 100%</t>
    </r>
  </si>
  <si>
    <r>
      <t xml:space="preserve">3 балла </t>
    </r>
    <r>
      <rPr>
        <b/>
        <sz val="10"/>
        <rFont val="Times New Roman"/>
        <family val="1"/>
        <charset val="204"/>
      </rPr>
      <t xml:space="preserve">- </t>
    </r>
    <r>
      <rPr>
        <sz val="10"/>
        <rFont val="Times New Roman"/>
        <family val="1"/>
        <charset val="204"/>
      </rPr>
      <t>0%
2 балла - 0-10%
1 балл - 10-15%
0 баллов - более 15%</t>
    </r>
  </si>
  <si>
    <t>5 баллов - 100%
4 балла - 90-100%
3 балла - 80-90%
2 балла - 70-80%
1 балл - 60-70%
0 баллов - менее 50%</t>
  </si>
  <si>
    <t>Общее количество</t>
  </si>
  <si>
    <t>Песочницы закрываются крышками;Территория огорожена по периметру полностью;Наличие видеонаблюдения по периметру территории;Свободный доступ на территорию отсутствует;Наличие кнопки вызова у калитки;</t>
  </si>
  <si>
    <t>Спортплощадка;</t>
  </si>
  <si>
    <t>Песочницы закрываются крышками;Территория огорожена по периметру полностью;Наличие охраны;Наличие видеонаблюдения по периметру территории;Свободный доступ на территорию отсутствует;Наличие кнопки вызова у калитки;</t>
  </si>
  <si>
    <t>Музыкальный зал;Физкультурный зал;</t>
  </si>
  <si>
    <t>Пандус;Маркеры для слабовидящих;</t>
  </si>
  <si>
    <t>Светлогорский городской округ</t>
  </si>
  <si>
    <t>Администрация муниципального образования "Светлогорский городской округ"</t>
  </si>
  <si>
    <t>МАОУ "СОШ п. Донское"</t>
  </si>
  <si>
    <t>из 17 воспитанников логопеда посещает 8 человек</t>
  </si>
  <si>
    <t>ФОК "Светлогорский"</t>
  </si>
  <si>
    <t>Пандус;Мнемосхемы, тактильные таблички;</t>
  </si>
  <si>
    <t>4. 1 воспитатель, 1 администратор, учитель-логопед, педагог-психолог</t>
  </si>
  <si>
    <t>4 ПК для работников, 15 планшетов для воспитанников</t>
  </si>
  <si>
    <t>Занимательная фонематика, Логоблиц школа, Логоблиц дошкольники</t>
  </si>
  <si>
    <t>Музыкальный зал;Спортивный зал;Тренажерный зал, "Точка роста", спортивная площадка;</t>
  </si>
  <si>
    <t>Территория огорожена по периметру полностью;Наличие охраны;Наличие видеонаблюдения по периметру территории;Свободный доступ на территорию отсутствует;Наличие кнопки вызова у калитки;</t>
  </si>
  <si>
    <t>Спортплощадка;Метеостанция;</t>
  </si>
  <si>
    <t>Стационарные модули, магнитная доска, наборы игровых материалов, ПК</t>
  </si>
  <si>
    <t>Планшеты, наборы по робототехнике, игровой модуль на тележке, объемные модули, спортивное оборудование, магнитные конструкторы рамочного и пластинчатого типа, наборы для конструирования</t>
  </si>
  <si>
    <t>муниципальное автономное дошкольное учреждение детский сад "Солнышко"</t>
  </si>
  <si>
    <t>МАДОУ д/с "Солнышко"</t>
  </si>
  <si>
    <t>интерактивный пол</t>
  </si>
  <si>
    <t>Музыкальный зал;Бассейн;Спортивный зал;сенсорная комната, ИЗО студия, спортивная площадка на участке ДОУ;</t>
  </si>
  <si>
    <t>Спортплощадка;Метеостанция;Огород;</t>
  </si>
  <si>
    <t>оборудование групповых помещений (шкафчики, кровати, столы, стулья, полки для горшков и.т.д.,игровых площадок на участке ДОУ для обеспечения жизнедеятельности и игровой деятельности детей (игры с песком и водой, дидактические пособия,детская мебель, маты, мягкие модули, ширмы и т. д.;</t>
  </si>
  <si>
    <t>игры с песком и водой, физкультурное оборудование,оборудование для детского экспериментирования,дидактические, сюжетные игры</t>
  </si>
  <si>
    <t xml:space="preserve">муниципальное автономное дошкольное  образовательное  учреждение центр развития ребенка – детский сад №20 «Родничок» </t>
  </si>
  <si>
    <t>МАДОУ д/с №20 «Родничок»</t>
  </si>
  <si>
    <t>Таблички по Брайлю, игры и пособия для детей, имеющих инвалидность  ЗПР;</t>
  </si>
  <si>
    <t xml:space="preserve"> "Дошкольное образование. Версия Интерактив"</t>
  </si>
  <si>
    <t>Музыкальный зал;Физкультурный зал;Спортивный зал;Кабинет психолога, 2 кабинета логопеда, кабинет дефектолога;</t>
  </si>
  <si>
    <t>Спортплощадка;Огород;Стадион, экологическая тропа;</t>
  </si>
  <si>
    <t>Веранда Лужок - 1
Гимнастический городок с баскетбольным кольцом Жираф - 3
Горка Штурман -3
Горка Стриж -3
Домик-беседка- 18
Домик «Деревянный»- 1
Домик –лабиринт (4 секции) - 1
Детский игровой комплекс мини - 11
Детский  спортивный комплекс - 3
Детский игровой комплекс  (красно-желто-зеленый) - 1
Дорожка – змейка - 2
Качалка – балансир - 5
Качалка на пружине Петушок -8 
Качалка-балансир «Малая» -3
Паровоз с одним вагоном -1
Песочница - 15
Песочница Дюна - 1
Скамейка Крокодил - 2
Стенка для метания - 1
Стол со скамейками детский - 1
Стол со скамейками без  навеса - 6
Стол со скамейками - 3
Хоккейные ворота - 2
Домик-беседка-3 шт.
Диван для взрослых на металлических ножках - 3 шт.
Детский игровой комплекс мини-крепость - 2
Детский игровой комплекс мини-королевство - 1
Качалка на пружине Бабочка – 1 шт.
Качалка на пружине Лягушонок – 2 шт
Качалка на пружине Петушок – 2 шт.
Качалка-балансир - 3 шт.
Песочница – 3 шт.
Стол с двумя скамейками для детских игр -3 шт.</t>
  </si>
  <si>
    <t>Для сюжетно – ролевых игр:
- куклы в одежде по сезону
- санки для кукол
- машины – грузовики
- атрибуты для игр «строители» и др.
Для игр и экспериментирования со снегом:
- лопатки для снега
- ёмкости для снега и воды
- формочки для построек из снега и заморозки воды
- машины
- фигурки животных, людей и т.д.
- бросовый материал
Для подвижных игр:
- ледянки
- санки
- мячи для метания
- кегли
- клюшки с шайбой
- маски и шапочки для игр
Орудия для трудовой деятельности
- лопатки
- корзинки
- ведерки
- лейки
Для игр с песком:
- песочные наборы
- машины
- ёмкости для воды
- фигурки животных, людей и т.д.
- воронки
- просеиватель
Для игр с водой:
- мыльные пузыри
- ёмкости для воды
- стаканчики – переливайки
- водоплавающие игрушки
- надувной бассейн
- губки
- удочки
- сачки
Для подвижных игр:
- спортинвентарь (обручи, кегли, скакалки, мячи)
- ленточки
- маски и шапочки для игр</t>
  </si>
  <si>
    <t>Муниципальное образование Светлогорский район</t>
  </si>
  <si>
    <t>МБДОУ д\с "Одуванчик"</t>
  </si>
  <si>
    <t>Пандус;Тактильные таблички дублирование шрифтом Брайля;</t>
  </si>
  <si>
    <t xml:space="preserve"> Лицензионных программ нет</t>
  </si>
  <si>
    <t>групповые помещения ;</t>
  </si>
  <si>
    <t xml:space="preserve">Горки, беседки, домики , машина   МЧС, автомобиль- внедорожник,, песочницы, столы со скамьями и навесом, детские игровые комплексы,, детский спортивный комплекс, скамейки, детский спортивный комплекс с баскетбольным кольцом Жираф" ,песочный дворик "Кремль", домик -беседка "Карета"  </t>
  </si>
  <si>
    <t xml:space="preserve">Лопатки, машинки, савки, ведерки, мячи, скакалки, самокаты , ракетки, серсо, ворота футбольные, машины ездовые,, выносной  строительный материал,  железная дорога. </t>
  </si>
  <si>
    <t>муниципальное автономное дошкольное образовательное учреждение детский сад №1 "Березка"</t>
  </si>
  <si>
    <t>МАДОУ детский сад №1 "Березка"</t>
  </si>
  <si>
    <t xml:space="preserve">Центр диагностики и консультирования детей и подростков </t>
  </si>
  <si>
    <t>нет;</t>
  </si>
  <si>
    <t xml:space="preserve">Игровые комплексы, веранды, горки, песочницы, машины, домики, качели, сюжетный транспорт, карусели, скамейки, песочный дворик, </t>
  </si>
  <si>
    <t>коляски, машины, ведра, лопатки, мячи и другое спортивное оборудование</t>
  </si>
  <si>
    <t>отсутствие частных организаций</t>
  </si>
  <si>
    <t>отсутствие обращений от иностранных граждан</t>
  </si>
  <si>
    <t>Наличие системы коррекционно - педагогической деятельности</t>
  </si>
  <si>
    <t xml:space="preserve">Создание условий для детей -  инвалидов </t>
  </si>
  <si>
    <t>Развитие информационногог общества и информационных технологий</t>
  </si>
  <si>
    <t>Дефицит кадров</t>
  </si>
  <si>
    <t>Эффективность системы повышения квалификации работников</t>
  </si>
  <si>
    <t>Ежегодное проведение текущих ремонтов зданий ДОО</t>
  </si>
  <si>
    <t>Ежегодный мониторинга качества образования в ДОО</t>
  </si>
  <si>
    <t>активный спрос на группы комбинированной направленности со стороны родителей дошкольников</t>
  </si>
  <si>
    <t>число групп, в которых организовано инклюзивное образование - 18</t>
  </si>
  <si>
    <t>обновление предметно - пространственной среды</t>
  </si>
  <si>
    <t>На протяжении последних лет, в результате строительства новых жилых домовб отмечается постоянное увеличение числа детей, втающих на учёт для поступления в ДОО. В связи с этим с целью обеспечения шаговой доступности ведётся работа по строительству нового детского сада на 80 мест в п. Донское.</t>
  </si>
  <si>
    <t>В МАОУ "СоШ п. Донское " организована группа с кратковременным пребыванием детей (15 дошкольников). В МБУДО "ДШИ им. Гречанинова А.Т." г, светлогорска на эстетическом отделении реализуются общеразвивающие программы дополнительного образования для дошкольников.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</si>
</sst>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0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1" fillId="0" borderId="5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4" borderId="15" xfId="0" applyNumberFormat="1" applyFont="1" applyFill="1" applyBorder="1"/>
    <xf numFmtId="0" fontId="0" fillId="4" borderId="15" xfId="0" quotePrefix="1" applyNumberFormat="1" applyFont="1" applyFill="1" applyBorder="1"/>
    <xf numFmtId="0" fontId="0" fillId="4" borderId="16" xfId="0" quotePrefix="1" applyNumberFormat="1" applyFont="1" applyFill="1" applyBorder="1"/>
    <xf numFmtId="0" fontId="0" fillId="0" borderId="15" xfId="0" applyNumberFormat="1" applyFont="1" applyBorder="1"/>
    <xf numFmtId="0" fontId="0" fillId="0" borderId="15" xfId="0" quotePrefix="1" applyNumberFormat="1" applyFont="1" applyBorder="1"/>
    <xf numFmtId="0" fontId="0" fillId="0" borderId="16" xfId="0" quotePrefix="1" applyNumberFormat="1" applyFont="1" applyBorder="1"/>
    <xf numFmtId="0" fontId="6" fillId="3" borderId="15" xfId="0" applyNumberFormat="1" applyFont="1" applyFill="1" applyBorder="1" applyAlignment="1">
      <alignment textRotation="90" wrapText="1"/>
    </xf>
    <xf numFmtId="0" fontId="6" fillId="3" borderId="16" xfId="0" applyNumberFormat="1" applyFont="1" applyFill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6"/>
  <sheetViews>
    <sheetView tabSelected="1" zoomScaleNormal="100" workbookViewId="0">
      <pane ySplit="1" topLeftCell="A42" activePane="bottomLeft" state="frozen"/>
      <selection pane="bottomLeft" activeCell="N47" sqref="N47:N48"/>
    </sheetView>
  </sheetViews>
  <sheetFormatPr defaultColWidth="9.140625" defaultRowHeight="12.75" x14ac:dyDescent="0.2"/>
  <cols>
    <col min="1" max="2" width="6.28515625" style="1" customWidth="1"/>
    <col min="3" max="3" width="32.140625" style="1" customWidth="1"/>
    <col min="4" max="4" width="17.28515625" style="1" customWidth="1"/>
    <col min="5" max="5" width="17" style="1" customWidth="1"/>
    <col min="6" max="6" width="10.28515625" style="1" customWidth="1"/>
    <col min="7" max="7" width="24" style="1" customWidth="1"/>
    <col min="8" max="8" width="44.140625" style="1" customWidth="1"/>
    <col min="9" max="9" width="18.7109375" style="1" hidden="1" customWidth="1"/>
    <col min="10" max="10" width="27" style="1" hidden="1" customWidth="1"/>
    <col min="11" max="11" width="27" style="1" customWidth="1"/>
    <col min="12" max="12" width="15.5703125" style="1" customWidth="1"/>
    <col min="13" max="16384" width="9.140625" style="1"/>
  </cols>
  <sheetData>
    <row r="2" spans="1:13" x14ac:dyDescent="0.2">
      <c r="C2" s="49" t="s">
        <v>83</v>
      </c>
    </row>
    <row r="3" spans="1:13" x14ac:dyDescent="0.2">
      <c r="C3" s="24"/>
    </row>
    <row r="4" spans="1:13" x14ac:dyDescent="0.2">
      <c r="C4" s="25" t="s">
        <v>191</v>
      </c>
      <c r="D4" s="47" t="s">
        <v>206</v>
      </c>
    </row>
    <row r="5" spans="1:13" ht="51" x14ac:dyDescent="0.2">
      <c r="C5" s="25" t="s">
        <v>84</v>
      </c>
      <c r="D5" s="46">
        <f>COUNTA(Лист2!D3:D217)</f>
        <v>5</v>
      </c>
    </row>
    <row r="6" spans="1:13" x14ac:dyDescent="0.2">
      <c r="C6" s="25" t="s">
        <v>85</v>
      </c>
      <c r="D6" s="24" t="s">
        <v>86</v>
      </c>
      <c r="E6" s="48">
        <f>COUNTIF(Лист2!$B$3:$B$217,"Муниципальная")</f>
        <v>5</v>
      </c>
    </row>
    <row r="7" spans="1:13" x14ac:dyDescent="0.2">
      <c r="C7" s="25"/>
      <c r="D7" s="24" t="s">
        <v>87</v>
      </c>
      <c r="E7" s="48">
        <f>COUNTIF(Лист2!$B$3:$B$217,"Частная")</f>
        <v>0</v>
      </c>
    </row>
    <row r="8" spans="1:13" ht="13.5" thickBot="1" x14ac:dyDescent="0.25">
      <c r="C8" s="24"/>
      <c r="D8" s="24" t="s">
        <v>88</v>
      </c>
      <c r="E8" s="48">
        <f>COUNTIF(Лист2!$B$3:$B$217,"Другое")</f>
        <v>0</v>
      </c>
    </row>
    <row r="9" spans="1:13" ht="38.25" customHeight="1" thickBot="1" x14ac:dyDescent="0.25">
      <c r="B9" s="99" t="s">
        <v>192</v>
      </c>
      <c r="C9" s="99"/>
      <c r="D9" s="52">
        <v>32</v>
      </c>
      <c r="E9" s="48"/>
    </row>
    <row r="10" spans="1:13" ht="38.25" customHeight="1" thickBot="1" x14ac:dyDescent="0.25">
      <c r="B10" s="99" t="s">
        <v>193</v>
      </c>
      <c r="C10" s="99"/>
      <c r="D10" s="52">
        <v>11</v>
      </c>
      <c r="E10" s="48"/>
    </row>
    <row r="11" spans="1:13" ht="38.25" customHeight="1" thickBot="1" x14ac:dyDescent="0.25">
      <c r="B11" s="99" t="s">
        <v>194</v>
      </c>
      <c r="C11" s="99"/>
      <c r="D11" s="52">
        <v>0</v>
      </c>
      <c r="E11" s="48"/>
    </row>
    <row r="12" spans="1:13" x14ac:dyDescent="0.2">
      <c r="C12" s="24"/>
    </row>
    <row r="13" spans="1:13" ht="38.25" x14ac:dyDescent="0.2">
      <c r="A13" s="12" t="s">
        <v>32</v>
      </c>
      <c r="B13" s="100" t="s">
        <v>68</v>
      </c>
      <c r="C13" s="101"/>
      <c r="D13" s="12" t="s">
        <v>31</v>
      </c>
      <c r="E13" s="12" t="s">
        <v>30</v>
      </c>
      <c r="F13" s="12" t="s">
        <v>33</v>
      </c>
      <c r="G13" s="12" t="s">
        <v>29</v>
      </c>
      <c r="H13" s="13" t="s">
        <v>28</v>
      </c>
      <c r="I13" s="32"/>
      <c r="J13" s="28" t="s">
        <v>195</v>
      </c>
      <c r="K13" s="28" t="s">
        <v>89</v>
      </c>
      <c r="L13" s="6" t="s">
        <v>102</v>
      </c>
    </row>
    <row r="14" spans="1:13" ht="99" customHeight="1" x14ac:dyDescent="0.2">
      <c r="A14" s="16" t="s">
        <v>69</v>
      </c>
      <c r="B14" s="83" t="s">
        <v>27</v>
      </c>
      <c r="C14" s="84"/>
      <c r="D14" s="8" t="s">
        <v>34</v>
      </c>
      <c r="E14" s="12">
        <v>1</v>
      </c>
      <c r="F14" s="12" t="s">
        <v>38</v>
      </c>
      <c r="G14" s="5" t="s">
        <v>39</v>
      </c>
      <c r="H14" s="14" t="s">
        <v>37</v>
      </c>
      <c r="I14" s="34">
        <f>SUM(Лист2!G3:G217)</f>
        <v>0</v>
      </c>
      <c r="J14" s="50">
        <f>IF(D9="","",I14*100/D9)</f>
        <v>0</v>
      </c>
      <c r="K14" s="53">
        <f>IF(AND(J14&gt;0,J14&lt;&gt;""),1,0)</f>
        <v>0</v>
      </c>
      <c r="L14" s="60"/>
    </row>
    <row r="15" spans="1:13" ht="285" customHeight="1" x14ac:dyDescent="0.2">
      <c r="A15" s="16" t="s">
        <v>70</v>
      </c>
      <c r="B15" s="83" t="s">
        <v>26</v>
      </c>
      <c r="C15" s="84"/>
      <c r="D15" s="8" t="s">
        <v>44</v>
      </c>
      <c r="E15" s="12">
        <v>1</v>
      </c>
      <c r="F15" s="12" t="s">
        <v>38</v>
      </c>
      <c r="G15" s="5" t="s">
        <v>36</v>
      </c>
      <c r="H15" s="64" t="s">
        <v>42</v>
      </c>
      <c r="I15" s="64">
        <f>SUM(Лист2!H3:H217)</f>
        <v>92</v>
      </c>
      <c r="J15" s="65">
        <f t="shared" ref="J15:J16" si="0">IF(D10="","",I15*100/D10)</f>
        <v>836.36363636363637</v>
      </c>
      <c r="K15" s="66">
        <v>0</v>
      </c>
      <c r="L15" s="67" t="s">
        <v>260</v>
      </c>
      <c r="M15" s="63"/>
    </row>
    <row r="16" spans="1:13" ht="261" customHeight="1" x14ac:dyDescent="0.2">
      <c r="A16" s="16" t="s">
        <v>71</v>
      </c>
      <c r="B16" s="83" t="s">
        <v>25</v>
      </c>
      <c r="C16" s="84"/>
      <c r="D16" s="8" t="s">
        <v>45</v>
      </c>
      <c r="E16" s="12">
        <v>1</v>
      </c>
      <c r="F16" s="12" t="s">
        <v>38</v>
      </c>
      <c r="G16" s="5" t="s">
        <v>40</v>
      </c>
      <c r="H16" s="64" t="s">
        <v>41</v>
      </c>
      <c r="I16" s="64">
        <f>SUM(Лист2!I3:I217)</f>
        <v>789</v>
      </c>
      <c r="J16" s="65" t="e">
        <f t="shared" si="0"/>
        <v>#DIV/0!</v>
      </c>
      <c r="K16" s="66">
        <v>1</v>
      </c>
      <c r="L16" s="68" t="s">
        <v>261</v>
      </c>
      <c r="M16" s="63"/>
    </row>
    <row r="17" spans="1:12" ht="144" customHeight="1" x14ac:dyDescent="0.2">
      <c r="A17" s="16" t="s">
        <v>72</v>
      </c>
      <c r="B17" s="83" t="s">
        <v>46</v>
      </c>
      <c r="C17" s="84"/>
      <c r="D17" s="8" t="s">
        <v>43</v>
      </c>
      <c r="E17" s="12">
        <v>1</v>
      </c>
      <c r="F17" s="12" t="s">
        <v>38</v>
      </c>
      <c r="G17" s="5" t="s">
        <v>47</v>
      </c>
      <c r="H17" s="14" t="s">
        <v>49</v>
      </c>
      <c r="I17" s="34">
        <f>SUMIF(Лист2!C3:C217,"Частная",Лист2!F3:F217)</f>
        <v>0</v>
      </c>
      <c r="J17" s="29">
        <f>I17*100/SUM(Лист2!$F$3:$F$217)</f>
        <v>0</v>
      </c>
      <c r="K17" s="53">
        <f>IF(AND(J17&gt;5,J17&lt;&gt;""),1,0)</f>
        <v>0</v>
      </c>
      <c r="L17" s="61" t="s">
        <v>248</v>
      </c>
    </row>
    <row r="18" spans="1:12" ht="107.25" customHeight="1" x14ac:dyDescent="0.2">
      <c r="A18" s="16" t="s">
        <v>73</v>
      </c>
      <c r="B18" s="83" t="s">
        <v>24</v>
      </c>
      <c r="C18" s="84"/>
      <c r="D18" s="8" t="s">
        <v>35</v>
      </c>
      <c r="E18" s="12">
        <v>3</v>
      </c>
      <c r="F18" s="12" t="s">
        <v>38</v>
      </c>
      <c r="G18" s="5" t="s">
        <v>48</v>
      </c>
      <c r="H18" s="14" t="s">
        <v>50</v>
      </c>
      <c r="I18" s="34">
        <f>SUM(Лист2!J3:J217)</f>
        <v>0</v>
      </c>
      <c r="J18" s="29">
        <f>I18*100/SUM(Лист2!$F$3:$F$217)</f>
        <v>0</v>
      </c>
      <c r="K18" s="53">
        <f>IF(J18&gt;=80,3,IF(J19&gt;=70,2,IF(J19&gt;=60,1,0)))</f>
        <v>0</v>
      </c>
      <c r="L18" s="61" t="s">
        <v>249</v>
      </c>
    </row>
    <row r="19" spans="1:12" x14ac:dyDescent="0.2">
      <c r="A19" s="3"/>
      <c r="B19" s="94" t="s">
        <v>51</v>
      </c>
      <c r="C19" s="95"/>
      <c r="D19" s="95"/>
      <c r="E19" s="95"/>
      <c r="F19" s="95"/>
      <c r="G19" s="95"/>
      <c r="H19" s="95"/>
      <c r="I19" s="33"/>
      <c r="J19" s="29"/>
      <c r="K19" s="54"/>
      <c r="L19" s="29"/>
    </row>
    <row r="20" spans="1:12" x14ac:dyDescent="0.2">
      <c r="A20" s="5"/>
      <c r="B20" s="94" t="s">
        <v>23</v>
      </c>
      <c r="C20" s="95"/>
      <c r="D20" s="95"/>
      <c r="E20" s="95"/>
      <c r="F20" s="95"/>
      <c r="G20" s="95"/>
      <c r="H20" s="95"/>
      <c r="I20" s="33"/>
      <c r="J20" s="29"/>
      <c r="K20" s="54"/>
      <c r="L20" s="29"/>
    </row>
    <row r="21" spans="1:12" ht="105" customHeight="1" x14ac:dyDescent="0.2">
      <c r="A21" s="16" t="s">
        <v>74</v>
      </c>
      <c r="B21" s="83" t="s">
        <v>52</v>
      </c>
      <c r="C21" s="84"/>
      <c r="D21" s="8" t="s">
        <v>53</v>
      </c>
      <c r="E21" s="5">
        <v>3</v>
      </c>
      <c r="F21" s="5"/>
      <c r="G21" s="5"/>
      <c r="H21" s="14"/>
      <c r="I21" s="51">
        <f>SUM(Лист2!K3:K217)</f>
        <v>864</v>
      </c>
      <c r="J21" s="29">
        <f>I21*100/SUM(Лист2!$F$3:$F$217)</f>
        <v>98.070374574347326</v>
      </c>
      <c r="K21" s="53">
        <f>IF(J21&gt;=80,3,IF(#REF!&gt;=60,2,IF(#REF!&gt;=40,1,0)))</f>
        <v>3</v>
      </c>
      <c r="L21" s="59" t="s">
        <v>257</v>
      </c>
    </row>
    <row r="22" spans="1:12" ht="39.75" customHeight="1" x14ac:dyDescent="0.2">
      <c r="A22" s="85" t="s">
        <v>75</v>
      </c>
      <c r="B22" s="83" t="s">
        <v>22</v>
      </c>
      <c r="C22" s="84"/>
      <c r="D22" s="9" t="s">
        <v>54</v>
      </c>
      <c r="E22" s="6">
        <v>1</v>
      </c>
      <c r="F22" s="5"/>
      <c r="G22" s="6"/>
      <c r="H22" s="26"/>
      <c r="I22" s="29">
        <f>COUNTIF(Лист2!P3:P217,"Да")</f>
        <v>5</v>
      </c>
      <c r="J22" s="29"/>
      <c r="K22" s="54">
        <f>SUM(K23:K25)</f>
        <v>1</v>
      </c>
      <c r="L22" s="29"/>
    </row>
    <row r="23" spans="1:12" ht="44.25" customHeight="1" x14ac:dyDescent="0.2">
      <c r="A23" s="86"/>
      <c r="B23" s="5" t="s">
        <v>57</v>
      </c>
      <c r="C23" s="5" t="s">
        <v>21</v>
      </c>
      <c r="D23" s="9" t="s">
        <v>55</v>
      </c>
      <c r="E23" s="6">
        <v>0.25</v>
      </c>
      <c r="F23" s="5"/>
      <c r="G23" s="6"/>
      <c r="H23" s="26"/>
      <c r="I23" s="29">
        <f>COUNTIF(Лист2!Q3:Q217,"Да")</f>
        <v>5</v>
      </c>
      <c r="J23" s="29"/>
      <c r="K23" s="54">
        <f>I23*0.25/$E$6</f>
        <v>0.25</v>
      </c>
      <c r="L23" s="29"/>
    </row>
    <row r="24" spans="1:12" ht="85.9" customHeight="1" x14ac:dyDescent="0.2">
      <c r="A24" s="86"/>
      <c r="B24" s="5" t="s">
        <v>58</v>
      </c>
      <c r="C24" s="5" t="s">
        <v>90</v>
      </c>
      <c r="D24" s="9" t="s">
        <v>56</v>
      </c>
      <c r="E24" s="6">
        <v>0.25</v>
      </c>
      <c r="F24" s="5"/>
      <c r="G24" s="6"/>
      <c r="H24" s="26"/>
      <c r="I24" s="29">
        <f>COUNTIF(Лист2!R3:R217,"Да")</f>
        <v>5</v>
      </c>
      <c r="J24" s="29"/>
      <c r="K24" s="54">
        <f t="shared" ref="K24" si="1">I24*0.25/$E$6</f>
        <v>0.25</v>
      </c>
      <c r="L24" s="29"/>
    </row>
    <row r="25" spans="1:12" ht="42.75" customHeight="1" x14ac:dyDescent="0.2">
      <c r="A25" s="87"/>
      <c r="B25" s="5" t="s">
        <v>20</v>
      </c>
      <c r="C25" s="5" t="s">
        <v>19</v>
      </c>
      <c r="D25" s="9" t="s">
        <v>59</v>
      </c>
      <c r="E25" s="6">
        <v>0.5</v>
      </c>
      <c r="F25" s="5"/>
      <c r="G25" s="6"/>
      <c r="H25" s="26"/>
      <c r="I25" s="29">
        <f>COUNTIF(Лист2!S3:S217,"Да")</f>
        <v>5</v>
      </c>
      <c r="J25" s="29"/>
      <c r="K25" s="54">
        <f>I25*0.5/$E$6</f>
        <v>0.5</v>
      </c>
      <c r="L25" s="29"/>
    </row>
    <row r="26" spans="1:12" ht="43.5" customHeight="1" x14ac:dyDescent="0.2">
      <c r="A26" s="16" t="s">
        <v>76</v>
      </c>
      <c r="B26" s="83" t="s">
        <v>18</v>
      </c>
      <c r="C26" s="84"/>
      <c r="D26" s="8" t="s">
        <v>62</v>
      </c>
      <c r="E26" s="5">
        <v>1</v>
      </c>
      <c r="F26" s="5"/>
      <c r="G26" s="5"/>
      <c r="H26" s="14"/>
      <c r="I26" s="34">
        <f>COUNTIF(Лист2!T3:T217,"Да")</f>
        <v>4</v>
      </c>
      <c r="J26" s="29"/>
      <c r="K26" s="55">
        <f>I26/$E$6</f>
        <v>0.8</v>
      </c>
      <c r="L26" s="29"/>
    </row>
    <row r="27" spans="1:12" ht="15.75" customHeight="1" x14ac:dyDescent="0.2">
      <c r="A27" s="17"/>
      <c r="B27" s="88" t="s">
        <v>17</v>
      </c>
      <c r="C27" s="89"/>
      <c r="D27" s="89"/>
      <c r="E27" s="90"/>
      <c r="F27" s="90"/>
      <c r="G27" s="90"/>
      <c r="H27" s="90"/>
      <c r="I27" s="35"/>
      <c r="J27" s="29"/>
      <c r="K27" s="54"/>
      <c r="L27" s="29"/>
    </row>
    <row r="28" spans="1:12" ht="68.25" customHeight="1" x14ac:dyDescent="0.2">
      <c r="A28" s="20" t="s">
        <v>77</v>
      </c>
      <c r="B28" s="91" t="s">
        <v>16</v>
      </c>
      <c r="C28" s="91"/>
      <c r="D28" s="8" t="s">
        <v>78</v>
      </c>
      <c r="E28" s="5">
        <v>3</v>
      </c>
      <c r="F28" s="5"/>
      <c r="G28" s="5"/>
      <c r="H28" s="14"/>
      <c r="I28" s="34">
        <f>SUM(Лист2!U3:U217)</f>
        <v>18</v>
      </c>
      <c r="J28" s="29">
        <f>I28*100/SUM(Лист2!$E$3:$E$217)</f>
        <v>50</v>
      </c>
      <c r="K28" s="53">
        <v>2</v>
      </c>
      <c r="L28" s="61" t="s">
        <v>258</v>
      </c>
    </row>
    <row r="29" spans="1:12" ht="68.25" customHeight="1" x14ac:dyDescent="0.2">
      <c r="A29" s="20" t="s">
        <v>79</v>
      </c>
      <c r="B29" s="91" t="s">
        <v>15</v>
      </c>
      <c r="C29" s="91"/>
      <c r="D29" s="8" t="s">
        <v>62</v>
      </c>
      <c r="E29" s="5">
        <v>1</v>
      </c>
      <c r="F29" s="5"/>
      <c r="G29" s="5"/>
      <c r="H29" s="14"/>
      <c r="I29" s="34">
        <f>COUNTIF(Лист2!V3:V217,"Да")</f>
        <v>4</v>
      </c>
      <c r="J29" s="29"/>
      <c r="K29" s="55">
        <f>I29/$E$6</f>
        <v>0.8</v>
      </c>
      <c r="L29" s="61" t="s">
        <v>250</v>
      </c>
    </row>
    <row r="30" spans="1:12" ht="21.6" customHeight="1" x14ac:dyDescent="0.2">
      <c r="A30" s="30"/>
      <c r="B30" s="7"/>
      <c r="C30" s="7" t="s">
        <v>91</v>
      </c>
      <c r="D30" s="8"/>
      <c r="E30" s="7"/>
      <c r="F30" s="7"/>
      <c r="G30" s="7"/>
      <c r="H30" s="14"/>
      <c r="I30" s="34"/>
      <c r="J30" s="29"/>
      <c r="K30" s="56">
        <f>SUM(Лист2!W3:W217)</f>
        <v>6</v>
      </c>
      <c r="L30" s="29"/>
    </row>
    <row r="31" spans="1:12" ht="29.25" customHeight="1" x14ac:dyDescent="0.2">
      <c r="A31" s="30"/>
      <c r="B31" s="7"/>
      <c r="C31" s="7" t="s">
        <v>92</v>
      </c>
      <c r="D31" s="8"/>
      <c r="E31" s="7"/>
      <c r="F31" s="7"/>
      <c r="G31" s="7"/>
      <c r="H31" s="14"/>
      <c r="I31" s="34"/>
      <c r="J31" s="29"/>
      <c r="K31" s="56">
        <f>SUM(Лист2!X3:X17)</f>
        <v>0</v>
      </c>
      <c r="L31" s="29"/>
    </row>
    <row r="32" spans="1:12" ht="19.899999999999999" customHeight="1" x14ac:dyDescent="0.2">
      <c r="A32" s="30"/>
      <c r="B32" s="7"/>
      <c r="C32" s="7" t="s">
        <v>93</v>
      </c>
      <c r="D32" s="8"/>
      <c r="E32" s="7"/>
      <c r="F32" s="7"/>
      <c r="G32" s="7"/>
      <c r="H32" s="14"/>
      <c r="I32" s="34"/>
      <c r="J32" s="29"/>
      <c r="K32" s="56">
        <f>COUNTIF(Лист2!Y3:Y217,"Да")</f>
        <v>4</v>
      </c>
      <c r="L32" s="29"/>
    </row>
    <row r="33" spans="1:13" ht="54.75" customHeight="1" x14ac:dyDescent="0.2">
      <c r="A33" s="85" t="s">
        <v>80</v>
      </c>
      <c r="B33" s="91" t="s">
        <v>14</v>
      </c>
      <c r="C33" s="91"/>
      <c r="D33" s="8" t="s">
        <v>62</v>
      </c>
      <c r="E33" s="5">
        <v>1</v>
      </c>
      <c r="F33" s="5"/>
      <c r="G33" s="5"/>
      <c r="H33" s="14"/>
      <c r="I33" s="34"/>
      <c r="J33" s="29"/>
      <c r="K33" s="55">
        <f>SUM(K34:K35)</f>
        <v>0.9</v>
      </c>
      <c r="L33" s="61" t="s">
        <v>251</v>
      </c>
    </row>
    <row r="34" spans="1:13" ht="93" customHeight="1" x14ac:dyDescent="0.2">
      <c r="A34" s="86"/>
      <c r="B34" s="19" t="s">
        <v>13</v>
      </c>
      <c r="C34" s="19" t="s">
        <v>60</v>
      </c>
      <c r="D34" s="18" t="s">
        <v>64</v>
      </c>
      <c r="E34" s="5"/>
      <c r="F34" s="5"/>
      <c r="G34" s="5"/>
      <c r="H34" s="14"/>
      <c r="I34" s="34">
        <f>COUNTIF(Лист2!AB3:AB217,"Да")</f>
        <v>4</v>
      </c>
      <c r="J34" s="29"/>
      <c r="K34" s="54">
        <f>I34*0.5/$D$5</f>
        <v>0.4</v>
      </c>
      <c r="L34" s="29"/>
    </row>
    <row r="35" spans="1:13" ht="81.75" customHeight="1" x14ac:dyDescent="0.2">
      <c r="A35" s="87"/>
      <c r="B35" s="5" t="s">
        <v>63</v>
      </c>
      <c r="C35" s="5" t="s">
        <v>61</v>
      </c>
      <c r="D35" s="8" t="s">
        <v>65</v>
      </c>
      <c r="E35" s="2"/>
      <c r="F35" s="2"/>
      <c r="G35" s="2"/>
      <c r="H35" s="27"/>
      <c r="I35" s="27">
        <f>COUNTIF(Лист2!AD3:AD17,"Да")</f>
        <v>5</v>
      </c>
      <c r="J35" s="29"/>
      <c r="K35" s="55">
        <f>I35*0.5/$D$5</f>
        <v>0.5</v>
      </c>
      <c r="L35" s="29"/>
    </row>
    <row r="36" spans="1:13" ht="70.5" customHeight="1" x14ac:dyDescent="0.2">
      <c r="A36" s="21" t="s">
        <v>81</v>
      </c>
      <c r="B36" s="92" t="s">
        <v>66</v>
      </c>
      <c r="C36" s="93"/>
      <c r="D36" s="11" t="s">
        <v>67</v>
      </c>
      <c r="E36" s="4">
        <v>1</v>
      </c>
      <c r="F36" s="4"/>
      <c r="G36" s="4"/>
      <c r="H36" s="15"/>
      <c r="I36" s="23"/>
      <c r="J36" s="29"/>
      <c r="K36" s="54">
        <f>SUM(K37:K38)</f>
        <v>1</v>
      </c>
      <c r="L36" s="61" t="s">
        <v>252</v>
      </c>
    </row>
    <row r="37" spans="1:13" ht="70.5" customHeight="1" x14ac:dyDescent="0.2">
      <c r="A37" s="4"/>
      <c r="B37" s="4" t="s">
        <v>12</v>
      </c>
      <c r="C37" s="4" t="s">
        <v>94</v>
      </c>
      <c r="D37" s="8"/>
      <c r="E37" s="4">
        <v>0.5</v>
      </c>
      <c r="F37" s="4"/>
      <c r="G37" s="4"/>
      <c r="H37" s="15"/>
      <c r="I37" s="23">
        <f>COUNTIF(Лист2!AF3:AF217,"Да")</f>
        <v>5</v>
      </c>
      <c r="J37" s="29"/>
      <c r="K37" s="54">
        <f t="shared" ref="K37:K38" si="2">I37*0.5/$D$5</f>
        <v>0.5</v>
      </c>
      <c r="L37" s="29"/>
    </row>
    <row r="38" spans="1:13" ht="111" customHeight="1" x14ac:dyDescent="0.2">
      <c r="A38" s="4"/>
      <c r="B38" s="4" t="s">
        <v>11</v>
      </c>
      <c r="C38" s="4" t="s">
        <v>95</v>
      </c>
      <c r="D38" s="8"/>
      <c r="E38" s="4">
        <v>0.5</v>
      </c>
      <c r="F38" s="4"/>
      <c r="G38" s="4"/>
      <c r="H38" s="15"/>
      <c r="I38" s="23">
        <f>COUNTIF(Лист2!AK3:AK217,"Да")</f>
        <v>5</v>
      </c>
      <c r="J38" s="29"/>
      <c r="K38" s="54">
        <f t="shared" si="2"/>
        <v>0.5</v>
      </c>
      <c r="L38" s="29"/>
    </row>
    <row r="39" spans="1:13" ht="53.25" customHeight="1" x14ac:dyDescent="0.2">
      <c r="A39" s="21" t="s">
        <v>82</v>
      </c>
      <c r="B39" s="92" t="s">
        <v>10</v>
      </c>
      <c r="C39" s="93"/>
      <c r="D39" s="11" t="s">
        <v>67</v>
      </c>
      <c r="E39" s="4">
        <v>1</v>
      </c>
      <c r="F39" s="4"/>
      <c r="G39" s="4"/>
      <c r="H39" s="15"/>
      <c r="I39" s="23"/>
      <c r="J39" s="29"/>
      <c r="K39" s="54">
        <f>SUM(K40:K43)</f>
        <v>1</v>
      </c>
      <c r="L39" s="60" t="s">
        <v>259</v>
      </c>
    </row>
    <row r="40" spans="1:13" ht="63.75" x14ac:dyDescent="0.2">
      <c r="A40" s="4"/>
      <c r="B40" s="5" t="s">
        <v>9</v>
      </c>
      <c r="C40" s="5" t="s">
        <v>96</v>
      </c>
      <c r="D40" s="8"/>
      <c r="E40" s="4">
        <v>0.25</v>
      </c>
      <c r="F40" s="4"/>
      <c r="G40" s="4"/>
      <c r="H40" s="15"/>
      <c r="I40" s="23">
        <f>COUNTIF(Лист2!AK3:AK217,"Да")</f>
        <v>5</v>
      </c>
      <c r="J40" s="29"/>
      <c r="K40" s="54">
        <f>I40*0.25/$D$5</f>
        <v>0.25</v>
      </c>
      <c r="L40" s="29"/>
    </row>
    <row r="41" spans="1:13" ht="25.5" x14ac:dyDescent="0.2">
      <c r="A41" s="4"/>
      <c r="B41" s="5" t="s">
        <v>8</v>
      </c>
      <c r="C41" s="36" t="s">
        <v>97</v>
      </c>
      <c r="D41" s="8"/>
      <c r="E41" s="4">
        <v>0.25</v>
      </c>
      <c r="F41" s="4"/>
      <c r="G41" s="4"/>
      <c r="H41" s="15"/>
      <c r="I41" s="23">
        <f>COUNTIF(Лист2!AM3:AM217,"Да")</f>
        <v>5</v>
      </c>
      <c r="J41" s="29"/>
      <c r="K41" s="54">
        <f t="shared" ref="K41:K43" si="3">I41*0.25/$D$5</f>
        <v>0.25</v>
      </c>
      <c r="L41" s="29"/>
    </row>
    <row r="42" spans="1:13" ht="73.150000000000006" customHeight="1" x14ac:dyDescent="0.2">
      <c r="A42" s="4"/>
      <c r="B42" s="5" t="s">
        <v>7</v>
      </c>
      <c r="C42" s="6" t="s">
        <v>98</v>
      </c>
      <c r="D42" s="8"/>
      <c r="E42" s="4">
        <v>0.25</v>
      </c>
      <c r="F42" s="4"/>
      <c r="G42" s="4"/>
      <c r="H42" s="15"/>
      <c r="I42" s="23">
        <f>COUNTIF(Лист2!AO3:AO217,"Да")</f>
        <v>5</v>
      </c>
      <c r="J42" s="29"/>
      <c r="K42" s="54">
        <f t="shared" si="3"/>
        <v>0.25</v>
      </c>
      <c r="L42" s="29"/>
    </row>
    <row r="43" spans="1:13" ht="89.25" x14ac:dyDescent="0.2">
      <c r="A43" s="22"/>
      <c r="B43" s="5" t="s">
        <v>6</v>
      </c>
      <c r="C43" s="5" t="s">
        <v>99</v>
      </c>
      <c r="D43" s="8"/>
      <c r="E43" s="4">
        <v>0.25</v>
      </c>
      <c r="F43" s="4"/>
      <c r="G43" s="4"/>
      <c r="H43" s="15"/>
      <c r="I43" s="23">
        <f>COUNTIF(Лист2!AQ3:AQ217,"Да")</f>
        <v>5</v>
      </c>
      <c r="J43" s="29"/>
      <c r="K43" s="54">
        <f t="shared" si="3"/>
        <v>0.25</v>
      </c>
      <c r="L43" s="29"/>
    </row>
    <row r="44" spans="1:13" ht="22.15" customHeight="1" x14ac:dyDescent="0.2">
      <c r="A44" s="4"/>
      <c r="B44" s="94" t="s">
        <v>100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</row>
    <row r="45" spans="1:13" ht="63.75" x14ac:dyDescent="0.2">
      <c r="A45" s="31"/>
      <c r="B45" s="97" t="s">
        <v>5</v>
      </c>
      <c r="C45" s="98"/>
      <c r="D45" s="10" t="s">
        <v>196</v>
      </c>
      <c r="E45" s="4">
        <v>3</v>
      </c>
      <c r="F45" s="4"/>
      <c r="G45" s="4"/>
      <c r="H45" s="15"/>
      <c r="I45" s="23">
        <f>SUM(Лист2!AU3:AU217)</f>
        <v>39</v>
      </c>
      <c r="J45" s="29">
        <f>I45*100/SUM(Лист2!$AT$3:$AT$17)</f>
        <v>54.929577464788736</v>
      </c>
      <c r="K45" s="54">
        <f>IF(J45&gt;=80,3,IF(J45&gt;=60,2,IF(J45&gt;=40,1,0)))</f>
        <v>1</v>
      </c>
      <c r="L45" s="62" t="s">
        <v>253</v>
      </c>
    </row>
    <row r="46" spans="1:13" ht="63.75" x14ac:dyDescent="0.2">
      <c r="A46" s="31"/>
      <c r="B46" s="75" t="s">
        <v>4</v>
      </c>
      <c r="C46" s="76"/>
      <c r="D46" s="10" t="s">
        <v>196</v>
      </c>
      <c r="E46" s="4">
        <v>3</v>
      </c>
      <c r="F46" s="4"/>
      <c r="G46" s="4"/>
      <c r="H46" s="15"/>
      <c r="I46" s="23">
        <f>SUM(Лист2!AV3:AV217)</f>
        <v>48</v>
      </c>
      <c r="J46" s="29">
        <f>I46*100/SUM(Лист2!$AT$3:$AT$17)</f>
        <v>67.605633802816897</v>
      </c>
      <c r="K46" s="54">
        <f>IF(J46&gt;=80,3,IF(J46&gt;=60,2,IF(J46&gt;=40,1,0)))</f>
        <v>2</v>
      </c>
      <c r="L46" s="61"/>
      <c r="M46" s="63"/>
    </row>
    <row r="47" spans="1:13" ht="63.75" x14ac:dyDescent="0.2">
      <c r="A47" s="31"/>
      <c r="B47" s="75" t="s">
        <v>3</v>
      </c>
      <c r="C47" s="76"/>
      <c r="D47" s="10" t="s">
        <v>197</v>
      </c>
      <c r="E47" s="4">
        <v>1</v>
      </c>
      <c r="F47" s="4"/>
      <c r="G47" s="4"/>
      <c r="H47" s="15"/>
      <c r="I47" s="23">
        <f>SUM(Лист2!AW3:AW217)</f>
        <v>71</v>
      </c>
      <c r="J47" s="29">
        <f>I47*100/SUM(Лист2!$AT$3:$AT$17)</f>
        <v>100</v>
      </c>
      <c r="K47" s="54">
        <f>IF(J47&lt;100,0,1)</f>
        <v>1</v>
      </c>
      <c r="L47" s="61" t="s">
        <v>254</v>
      </c>
    </row>
    <row r="48" spans="1:13" ht="63.75" x14ac:dyDescent="0.2">
      <c r="A48" s="31"/>
      <c r="B48" s="75" t="s">
        <v>2</v>
      </c>
      <c r="C48" s="76"/>
      <c r="D48" s="10" t="s">
        <v>198</v>
      </c>
      <c r="E48" s="4">
        <v>3</v>
      </c>
      <c r="F48" s="4"/>
      <c r="G48" s="4"/>
      <c r="H48" s="15"/>
      <c r="I48" s="23"/>
      <c r="J48" s="29"/>
      <c r="K48" s="54">
        <v>3</v>
      </c>
      <c r="L48" s="61" t="s">
        <v>255</v>
      </c>
    </row>
    <row r="49" spans="1:12" ht="63.75" x14ac:dyDescent="0.2">
      <c r="A49" s="31"/>
      <c r="B49" s="75" t="s">
        <v>1</v>
      </c>
      <c r="C49" s="76"/>
      <c r="D49" s="10" t="s">
        <v>198</v>
      </c>
      <c r="E49" s="4">
        <v>3</v>
      </c>
      <c r="F49" s="4"/>
      <c r="G49" s="4"/>
      <c r="H49" s="15"/>
      <c r="I49" s="23"/>
      <c r="J49" s="29"/>
      <c r="K49" s="54">
        <v>3</v>
      </c>
      <c r="L49" s="29"/>
    </row>
    <row r="50" spans="1:12" ht="21.6" customHeight="1" x14ac:dyDescent="0.2">
      <c r="A50" s="3"/>
      <c r="B50" s="80" t="s">
        <v>101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89.25" x14ac:dyDescent="0.2">
      <c r="A51" s="31"/>
      <c r="B51" s="75" t="s">
        <v>0</v>
      </c>
      <c r="C51" s="76"/>
      <c r="D51" s="10" t="s">
        <v>199</v>
      </c>
      <c r="E51" s="4">
        <v>5</v>
      </c>
      <c r="F51" s="4"/>
      <c r="G51" s="4"/>
      <c r="H51" s="15"/>
      <c r="I51" s="23"/>
      <c r="J51" s="55">
        <f>SUM(G54:G56,G61:G63,G68:G70,G75:G77,G82:G84)/5*100/G53</f>
        <v>99.539347408829173</v>
      </c>
      <c r="K51" s="57">
        <f>IF(J51=100,5,IF(J51&gt;=90,4,IF(J51&gt;=80,3,IF(J51&gt;=70,2,IF(J51&gt;=60,1,0)))))</f>
        <v>4</v>
      </c>
      <c r="L51" s="61" t="s">
        <v>256</v>
      </c>
    </row>
    <row r="52" spans="1:12" ht="25.5" x14ac:dyDescent="0.2">
      <c r="B52" s="77" t="s">
        <v>109</v>
      </c>
      <c r="C52" s="69" t="s">
        <v>103</v>
      </c>
      <c r="D52" s="70"/>
      <c r="E52" s="22" t="s">
        <v>108</v>
      </c>
      <c r="F52" s="22"/>
      <c r="G52" s="22"/>
      <c r="H52" s="23"/>
      <c r="I52" s="23"/>
      <c r="J52" s="29"/>
      <c r="K52" s="55">
        <f>(G54*5+G55*4+G56*3+G57*2+G58*1)/G53</f>
        <v>4.8310940499040305</v>
      </c>
      <c r="L52" s="29"/>
    </row>
    <row r="53" spans="1:12" x14ac:dyDescent="0.2">
      <c r="B53" s="78"/>
      <c r="C53" s="71"/>
      <c r="D53" s="72"/>
      <c r="E53" s="58" t="s">
        <v>200</v>
      </c>
      <c r="F53" s="31"/>
      <c r="G53" s="23">
        <f>SUM(Лист2!$AX$3:$AX$217)</f>
        <v>521</v>
      </c>
      <c r="H53" s="23"/>
      <c r="I53" s="23"/>
      <c r="J53" s="29"/>
      <c r="K53" s="55"/>
      <c r="L53" s="29"/>
    </row>
    <row r="54" spans="1:12" x14ac:dyDescent="0.2">
      <c r="B54" s="78"/>
      <c r="C54" s="71"/>
      <c r="D54" s="72"/>
      <c r="E54" s="58">
        <v>5</v>
      </c>
      <c r="F54" s="31"/>
      <c r="G54" s="23">
        <f>SUM(Лист2!AY3:AY217)</f>
        <v>454</v>
      </c>
      <c r="H54" s="23"/>
      <c r="I54" s="23"/>
      <c r="J54" s="29"/>
      <c r="K54" s="55"/>
      <c r="L54" s="29"/>
    </row>
    <row r="55" spans="1:12" x14ac:dyDescent="0.2">
      <c r="B55" s="78"/>
      <c r="C55" s="71"/>
      <c r="D55" s="72"/>
      <c r="E55" s="58">
        <v>4</v>
      </c>
      <c r="F55" s="31"/>
      <c r="G55" s="23">
        <f>SUM(Лист2!AZ3:AZ217)</f>
        <v>53</v>
      </c>
      <c r="H55" s="23"/>
      <c r="I55" s="23"/>
      <c r="J55" s="29"/>
      <c r="K55" s="55"/>
      <c r="L55" s="29"/>
    </row>
    <row r="56" spans="1:12" x14ac:dyDescent="0.2">
      <c r="B56" s="78"/>
      <c r="C56" s="71"/>
      <c r="D56" s="72"/>
      <c r="E56" s="58">
        <v>3</v>
      </c>
      <c r="F56" s="31"/>
      <c r="G56" s="23">
        <f>SUM(Лист2!BA3:BA217)</f>
        <v>10</v>
      </c>
      <c r="H56" s="23"/>
      <c r="I56" s="23"/>
      <c r="J56" s="29"/>
      <c r="K56" s="55"/>
      <c r="L56" s="29"/>
    </row>
    <row r="57" spans="1:12" x14ac:dyDescent="0.2">
      <c r="B57" s="78"/>
      <c r="C57" s="71"/>
      <c r="D57" s="72"/>
      <c r="E57" s="58">
        <v>2</v>
      </c>
      <c r="F57" s="31"/>
      <c r="G57" s="23">
        <f>SUM(Лист2!BB3:BB217)</f>
        <v>1</v>
      </c>
      <c r="H57" s="23"/>
      <c r="I57" s="23"/>
      <c r="J57" s="29"/>
      <c r="K57" s="55"/>
      <c r="L57" s="29"/>
    </row>
    <row r="58" spans="1:12" x14ac:dyDescent="0.2">
      <c r="B58" s="79"/>
      <c r="C58" s="73"/>
      <c r="D58" s="74"/>
      <c r="E58" s="58">
        <v>1</v>
      </c>
      <c r="F58" s="31"/>
      <c r="G58" s="23">
        <f>SUM(Лист2!BC3:BC217)</f>
        <v>3</v>
      </c>
      <c r="H58" s="23"/>
      <c r="I58" s="23"/>
      <c r="J58" s="29"/>
      <c r="K58" s="55"/>
      <c r="L58" s="29"/>
    </row>
    <row r="59" spans="1:12" ht="25.5" x14ac:dyDescent="0.2">
      <c r="B59" s="77" t="s">
        <v>110</v>
      </c>
      <c r="C59" s="69" t="s">
        <v>104</v>
      </c>
      <c r="D59" s="70"/>
      <c r="E59" s="22" t="s">
        <v>108</v>
      </c>
      <c r="F59" s="22"/>
      <c r="G59" s="23"/>
      <c r="H59" s="23"/>
      <c r="I59" s="23"/>
      <c r="J59" s="29"/>
      <c r="K59" s="55">
        <f>(G61*5+G62*4+G63*3+G64*2+G65*1)/G60</f>
        <v>4.842610364683301</v>
      </c>
      <c r="L59" s="29"/>
    </row>
    <row r="60" spans="1:12" x14ac:dyDescent="0.2">
      <c r="B60" s="78"/>
      <c r="C60" s="71"/>
      <c r="D60" s="72"/>
      <c r="E60" s="58" t="s">
        <v>200</v>
      </c>
      <c r="F60" s="31"/>
      <c r="G60" s="23">
        <f>SUM(Лист2!$AX$3:$AX$217)</f>
        <v>521</v>
      </c>
      <c r="H60" s="23"/>
      <c r="I60" s="23"/>
      <c r="J60" s="29"/>
      <c r="K60" s="55"/>
      <c r="L60" s="29"/>
    </row>
    <row r="61" spans="1:12" x14ac:dyDescent="0.2">
      <c r="B61" s="78"/>
      <c r="C61" s="71"/>
      <c r="D61" s="72"/>
      <c r="E61" s="58">
        <v>5</v>
      </c>
      <c r="F61" s="31"/>
      <c r="G61" s="23">
        <f>SUM(Лист2!$BD$3:$BD$217)</f>
        <v>454</v>
      </c>
      <c r="H61" s="23"/>
      <c r="I61" s="23"/>
      <c r="J61" s="29"/>
      <c r="K61" s="55"/>
      <c r="L61" s="29"/>
    </row>
    <row r="62" spans="1:12" x14ac:dyDescent="0.2">
      <c r="B62" s="78"/>
      <c r="C62" s="71"/>
      <c r="D62" s="72"/>
      <c r="E62" s="58">
        <v>4</v>
      </c>
      <c r="F62" s="31"/>
      <c r="G62" s="23">
        <f>SUM(Лист2!$BE$3:$BE$217)</f>
        <v>57</v>
      </c>
      <c r="H62" s="23"/>
      <c r="I62" s="23"/>
      <c r="J62" s="29"/>
      <c r="K62" s="55"/>
      <c r="L62" s="29"/>
    </row>
    <row r="63" spans="1:12" x14ac:dyDescent="0.2">
      <c r="B63" s="78"/>
      <c r="C63" s="71"/>
      <c r="D63" s="72"/>
      <c r="E63" s="58">
        <v>3</v>
      </c>
      <c r="F63" s="31"/>
      <c r="G63" s="23">
        <f>SUM(Лист2!$BF$3:$BF$217)</f>
        <v>8</v>
      </c>
      <c r="H63" s="23"/>
      <c r="I63" s="23"/>
      <c r="J63" s="29"/>
      <c r="K63" s="55"/>
      <c r="L63" s="29"/>
    </row>
    <row r="64" spans="1:12" x14ac:dyDescent="0.2">
      <c r="B64" s="78"/>
      <c r="C64" s="71"/>
      <c r="D64" s="72"/>
      <c r="E64" s="58">
        <v>2</v>
      </c>
      <c r="F64" s="31"/>
      <c r="G64" s="23">
        <f>SUM(Лист2!$BG$3:$BG$217)</f>
        <v>0</v>
      </c>
      <c r="H64" s="23"/>
      <c r="I64" s="23"/>
      <c r="J64" s="29"/>
      <c r="K64" s="55"/>
      <c r="L64" s="29"/>
    </row>
    <row r="65" spans="2:12" x14ac:dyDescent="0.2">
      <c r="B65" s="79"/>
      <c r="C65" s="73"/>
      <c r="D65" s="74"/>
      <c r="E65" s="58">
        <v>1</v>
      </c>
      <c r="F65" s="31"/>
      <c r="G65" s="23">
        <f>SUM(Лист2!$BH$3:$BH$217)</f>
        <v>1</v>
      </c>
      <c r="H65" s="23"/>
      <c r="I65" s="23"/>
      <c r="J65" s="29"/>
      <c r="K65" s="55"/>
      <c r="L65" s="29"/>
    </row>
    <row r="66" spans="2:12" ht="25.5" x14ac:dyDescent="0.2">
      <c r="B66" s="77" t="s">
        <v>111</v>
      </c>
      <c r="C66" s="69" t="s">
        <v>105</v>
      </c>
      <c r="D66" s="70"/>
      <c r="E66" s="22" t="s">
        <v>108</v>
      </c>
      <c r="F66" s="22"/>
      <c r="G66" s="23"/>
      <c r="H66" s="23"/>
      <c r="I66" s="23"/>
      <c r="J66" s="29"/>
      <c r="K66" s="55">
        <f>(G68*5+G69*4+G70*3+G71*2+G72*1)/G67</f>
        <v>4.7600767754318616</v>
      </c>
      <c r="L66" s="29"/>
    </row>
    <row r="67" spans="2:12" x14ac:dyDescent="0.2">
      <c r="B67" s="78"/>
      <c r="C67" s="71"/>
      <c r="D67" s="72"/>
      <c r="E67" s="58" t="s">
        <v>200</v>
      </c>
      <c r="F67" s="31"/>
      <c r="G67" s="23">
        <f>SUM(Лист2!$AX$3:$AX$217)</f>
        <v>521</v>
      </c>
      <c r="H67" s="23"/>
      <c r="I67" s="23"/>
      <c r="J67" s="29"/>
      <c r="K67" s="55"/>
      <c r="L67" s="29"/>
    </row>
    <row r="68" spans="2:12" x14ac:dyDescent="0.2">
      <c r="B68" s="78"/>
      <c r="C68" s="71"/>
      <c r="D68" s="72"/>
      <c r="E68" s="58">
        <v>5</v>
      </c>
      <c r="F68" s="31"/>
      <c r="G68" s="23">
        <f>SUM(Лист2!$BI$3:$BI$217)</f>
        <v>422</v>
      </c>
      <c r="H68" s="23"/>
      <c r="I68" s="23"/>
      <c r="J68" s="29"/>
      <c r="K68" s="55"/>
      <c r="L68" s="29"/>
    </row>
    <row r="69" spans="2:12" x14ac:dyDescent="0.2">
      <c r="B69" s="78"/>
      <c r="C69" s="71"/>
      <c r="D69" s="72"/>
      <c r="E69" s="58">
        <v>4</v>
      </c>
      <c r="F69" s="31"/>
      <c r="G69" s="23">
        <f>SUM(Лист2!$BJ$3:$BJ$217)</f>
        <v>78</v>
      </c>
      <c r="H69" s="23"/>
      <c r="I69" s="23"/>
      <c r="J69" s="29"/>
      <c r="K69" s="55"/>
      <c r="L69" s="29"/>
    </row>
    <row r="70" spans="2:12" x14ac:dyDescent="0.2">
      <c r="B70" s="78"/>
      <c r="C70" s="71"/>
      <c r="D70" s="72"/>
      <c r="E70" s="58">
        <v>3</v>
      </c>
      <c r="F70" s="31"/>
      <c r="G70" s="23">
        <f>SUM(Лист2!$BK$3:$BK$217)</f>
        <v>18</v>
      </c>
      <c r="H70" s="23"/>
      <c r="I70" s="23"/>
      <c r="J70" s="29"/>
      <c r="K70" s="55"/>
      <c r="L70" s="29"/>
    </row>
    <row r="71" spans="2:12" x14ac:dyDescent="0.2">
      <c r="B71" s="78"/>
      <c r="C71" s="71"/>
      <c r="D71" s="72"/>
      <c r="E71" s="58">
        <v>2</v>
      </c>
      <c r="F71" s="31"/>
      <c r="G71" s="23">
        <f>SUM(Лист2!$BL$3:$BL$217)</f>
        <v>1</v>
      </c>
      <c r="H71" s="23"/>
      <c r="I71" s="23"/>
      <c r="J71" s="29"/>
      <c r="K71" s="55"/>
      <c r="L71" s="29"/>
    </row>
    <row r="72" spans="2:12" x14ac:dyDescent="0.2">
      <c r="B72" s="79"/>
      <c r="C72" s="73"/>
      <c r="D72" s="74"/>
      <c r="E72" s="58">
        <v>1</v>
      </c>
      <c r="F72" s="31"/>
      <c r="G72" s="23">
        <f>SUM(Лист2!$BM$3:$BM$217)</f>
        <v>2</v>
      </c>
      <c r="H72" s="23"/>
      <c r="I72" s="23"/>
      <c r="J72" s="29"/>
      <c r="K72" s="55"/>
      <c r="L72" s="29"/>
    </row>
    <row r="73" spans="2:12" ht="25.5" x14ac:dyDescent="0.2">
      <c r="B73" s="77" t="s">
        <v>112</v>
      </c>
      <c r="C73" s="69" t="s">
        <v>106</v>
      </c>
      <c r="D73" s="70"/>
      <c r="E73" s="22" t="s">
        <v>108</v>
      </c>
      <c r="F73" s="22"/>
      <c r="G73" s="23"/>
      <c r="H73" s="23"/>
      <c r="I73" s="23"/>
      <c r="J73" s="29"/>
      <c r="K73" s="55">
        <f>(G75*5+G76*4+G77*3+G78*2+G79*1)/G74</f>
        <v>4.932821497120921</v>
      </c>
      <c r="L73" s="29"/>
    </row>
    <row r="74" spans="2:12" x14ac:dyDescent="0.2">
      <c r="B74" s="78"/>
      <c r="C74" s="71"/>
      <c r="D74" s="72"/>
      <c r="E74" s="58" t="s">
        <v>200</v>
      </c>
      <c r="F74" s="31"/>
      <c r="G74" s="23">
        <f>SUM(Лист2!$AX$3:$AX$217)</f>
        <v>521</v>
      </c>
      <c r="H74" s="23"/>
      <c r="I74" s="23"/>
      <c r="J74" s="29"/>
      <c r="K74" s="55"/>
      <c r="L74" s="29"/>
    </row>
    <row r="75" spans="2:12" x14ac:dyDescent="0.2">
      <c r="B75" s="78"/>
      <c r="C75" s="71"/>
      <c r="D75" s="72"/>
      <c r="E75" s="58">
        <v>5</v>
      </c>
      <c r="F75" s="31"/>
      <c r="G75" s="23">
        <f>SUM(Лист2!$BN$3:$BN$217)</f>
        <v>492</v>
      </c>
      <c r="H75" s="23"/>
      <c r="I75" s="23"/>
      <c r="J75" s="29"/>
      <c r="K75" s="55"/>
      <c r="L75" s="29"/>
    </row>
    <row r="76" spans="2:12" x14ac:dyDescent="0.2">
      <c r="B76" s="78"/>
      <c r="C76" s="71"/>
      <c r="D76" s="72"/>
      <c r="E76" s="58">
        <v>4</v>
      </c>
      <c r="F76" s="31"/>
      <c r="G76" s="23">
        <f>SUM(Лист2!$BO$3:$BO$217)</f>
        <v>25</v>
      </c>
      <c r="H76" s="23"/>
      <c r="I76" s="23"/>
      <c r="J76" s="29"/>
      <c r="K76" s="55"/>
      <c r="L76" s="29"/>
    </row>
    <row r="77" spans="2:12" x14ac:dyDescent="0.2">
      <c r="B77" s="78"/>
      <c r="C77" s="71"/>
      <c r="D77" s="72"/>
      <c r="E77" s="58">
        <v>3</v>
      </c>
      <c r="F77" s="31"/>
      <c r="G77" s="23">
        <f>SUM(Лист2!$BP$3:$BP$217)</f>
        <v>3</v>
      </c>
      <c r="H77" s="23"/>
      <c r="I77" s="23"/>
      <c r="J77" s="29"/>
      <c r="K77" s="55"/>
      <c r="L77" s="29"/>
    </row>
    <row r="78" spans="2:12" x14ac:dyDescent="0.2">
      <c r="B78" s="78"/>
      <c r="C78" s="71"/>
      <c r="D78" s="72"/>
      <c r="E78" s="58">
        <v>2</v>
      </c>
      <c r="F78" s="31"/>
      <c r="G78" s="23">
        <f>SUM(Лист2!$BQ$3:$BQ$217)</f>
        <v>0</v>
      </c>
      <c r="H78" s="23"/>
      <c r="I78" s="23"/>
      <c r="J78" s="29"/>
      <c r="K78" s="55"/>
      <c r="L78" s="29"/>
    </row>
    <row r="79" spans="2:12" x14ac:dyDescent="0.2">
      <c r="B79" s="79"/>
      <c r="C79" s="73"/>
      <c r="D79" s="74"/>
      <c r="E79" s="58">
        <v>1</v>
      </c>
      <c r="F79" s="31"/>
      <c r="G79" s="23">
        <f>SUM(Лист2!$BR$3:$BR$217)</f>
        <v>1</v>
      </c>
      <c r="H79" s="23"/>
      <c r="I79" s="23"/>
      <c r="J79" s="29"/>
      <c r="K79" s="55"/>
      <c r="L79" s="29"/>
    </row>
    <row r="80" spans="2:12" ht="25.5" x14ac:dyDescent="0.2">
      <c r="B80" s="77" t="s">
        <v>113</v>
      </c>
      <c r="C80" s="69" t="s">
        <v>107</v>
      </c>
      <c r="D80" s="70"/>
      <c r="E80" s="22" t="s">
        <v>108</v>
      </c>
      <c r="F80" s="22"/>
      <c r="G80" s="23"/>
      <c r="H80" s="23"/>
      <c r="I80" s="23"/>
      <c r="J80" s="29"/>
      <c r="K80" s="55">
        <f>(G82*5+G83*4+G84*3+G85*2+G86*1)/G81</f>
        <v>4.842610364683301</v>
      </c>
      <c r="L80" s="29"/>
    </row>
    <row r="81" spans="2:12" x14ac:dyDescent="0.2">
      <c r="B81" s="78"/>
      <c r="C81" s="71"/>
      <c r="D81" s="72"/>
      <c r="E81" s="58" t="s">
        <v>200</v>
      </c>
      <c r="F81" s="31"/>
      <c r="G81" s="23">
        <f>SUM(Лист2!$AX$3:$AX$217)</f>
        <v>521</v>
      </c>
      <c r="H81" s="23"/>
      <c r="I81" s="23"/>
      <c r="J81" s="29"/>
      <c r="K81" s="55"/>
      <c r="L81" s="29"/>
    </row>
    <row r="82" spans="2:12" x14ac:dyDescent="0.2">
      <c r="B82" s="78"/>
      <c r="C82" s="71"/>
      <c r="D82" s="72"/>
      <c r="E82" s="58">
        <v>5</v>
      </c>
      <c r="F82" s="31"/>
      <c r="G82" s="23">
        <f>SUM(Лист2!$BS$3:$BS$217)</f>
        <v>448</v>
      </c>
      <c r="H82" s="23"/>
      <c r="I82" s="23"/>
      <c r="J82" s="29"/>
      <c r="K82" s="55"/>
      <c r="L82" s="29"/>
    </row>
    <row r="83" spans="2:12" x14ac:dyDescent="0.2">
      <c r="B83" s="78"/>
      <c r="C83" s="71"/>
      <c r="D83" s="72"/>
      <c r="E83" s="58">
        <v>4</v>
      </c>
      <c r="F83" s="31"/>
      <c r="G83" s="23">
        <f>SUM(Лист2!$BT$3:$BT$217)</f>
        <v>67</v>
      </c>
      <c r="H83" s="23"/>
      <c r="I83" s="23"/>
      <c r="J83" s="29"/>
      <c r="K83" s="55"/>
      <c r="L83" s="29"/>
    </row>
    <row r="84" spans="2:12" x14ac:dyDescent="0.2">
      <c r="B84" s="78"/>
      <c r="C84" s="71"/>
      <c r="D84" s="72"/>
      <c r="E84" s="58">
        <v>3</v>
      </c>
      <c r="F84" s="31"/>
      <c r="G84" s="23">
        <f>SUM(Лист2!$BU$3:$BU$217)</f>
        <v>4</v>
      </c>
      <c r="H84" s="23"/>
      <c r="I84" s="23"/>
      <c r="J84" s="29"/>
      <c r="K84" s="55"/>
      <c r="L84" s="29"/>
    </row>
    <row r="85" spans="2:12" x14ac:dyDescent="0.2">
      <c r="B85" s="78"/>
      <c r="C85" s="71"/>
      <c r="D85" s="72"/>
      <c r="E85" s="58">
        <v>2</v>
      </c>
      <c r="F85" s="31"/>
      <c r="G85" s="23">
        <f>SUM(Лист2!$BV$3:$BV$217)</f>
        <v>1</v>
      </c>
      <c r="H85" s="23"/>
      <c r="I85" s="23"/>
      <c r="J85" s="29"/>
      <c r="K85" s="55"/>
      <c r="L85" s="29"/>
    </row>
    <row r="86" spans="2:12" x14ac:dyDescent="0.2">
      <c r="B86" s="79"/>
      <c r="C86" s="73"/>
      <c r="D86" s="74"/>
      <c r="E86" s="58">
        <v>1</v>
      </c>
      <c r="F86" s="31"/>
      <c r="G86" s="23">
        <f>SUM(Лист2!$BW$3:$BW$217)</f>
        <v>1</v>
      </c>
      <c r="H86" s="23"/>
      <c r="I86" s="23"/>
      <c r="J86" s="29"/>
      <c r="K86" s="55"/>
      <c r="L86" s="29"/>
    </row>
  </sheetData>
  <mergeCells count="40">
    <mergeCell ref="B9:C9"/>
    <mergeCell ref="B10:C10"/>
    <mergeCell ref="B11:C11"/>
    <mergeCell ref="B21:C21"/>
    <mergeCell ref="B22:C22"/>
    <mergeCell ref="B13:C13"/>
    <mergeCell ref="B19:H19"/>
    <mergeCell ref="B20:H20"/>
    <mergeCell ref="B14:C14"/>
    <mergeCell ref="B15:C15"/>
    <mergeCell ref="B16:C16"/>
    <mergeCell ref="B17:C17"/>
    <mergeCell ref="B18:C18"/>
    <mergeCell ref="B50:L50"/>
    <mergeCell ref="B26:C26"/>
    <mergeCell ref="B49:C49"/>
    <mergeCell ref="A22:A25"/>
    <mergeCell ref="B27:H27"/>
    <mergeCell ref="B28:C28"/>
    <mergeCell ref="B29:C29"/>
    <mergeCell ref="B33:C33"/>
    <mergeCell ref="A33:A35"/>
    <mergeCell ref="B39:C39"/>
    <mergeCell ref="B36:C36"/>
    <mergeCell ref="B44:L44"/>
    <mergeCell ref="B47:C47"/>
    <mergeCell ref="B46:C46"/>
    <mergeCell ref="B45:C45"/>
    <mergeCell ref="B48:C48"/>
    <mergeCell ref="C59:D65"/>
    <mergeCell ref="C66:D72"/>
    <mergeCell ref="C73:D79"/>
    <mergeCell ref="C80:D86"/>
    <mergeCell ref="B51:C51"/>
    <mergeCell ref="B59:B65"/>
    <mergeCell ref="B66:B72"/>
    <mergeCell ref="B73:B79"/>
    <mergeCell ref="B80:B86"/>
    <mergeCell ref="C52:D58"/>
    <mergeCell ref="B52:B58"/>
  </mergeCells>
  <pageMargins left="0.23622047244094491" right="0.23622047244094491" top="0.15748031496062992" bottom="0.15748031496062992" header="0.11811023622047245" footer="0.11811023622047245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17"/>
  <sheetViews>
    <sheetView workbookViewId="0">
      <selection activeCell="I2" sqref="I2"/>
    </sheetView>
  </sheetViews>
  <sheetFormatPr defaultRowHeight="12.75" x14ac:dyDescent="0.2"/>
  <cols>
    <col min="3" max="3" width="9.140625" customWidth="1"/>
    <col min="4" max="4" width="16.85546875" customWidth="1"/>
    <col min="5" max="36" width="9.140625" customWidth="1"/>
    <col min="51" max="55" width="0" hidden="1" customWidth="1"/>
  </cols>
  <sheetData>
    <row r="1" spans="2:75" x14ac:dyDescent="0.2">
      <c r="E1">
        <f>SUM(E3:E217)</f>
        <v>36</v>
      </c>
      <c r="F1">
        <f t="shared" ref="F1:O1" si="0">SUM(F3:F217)</f>
        <v>881</v>
      </c>
      <c r="G1">
        <f t="shared" si="0"/>
        <v>0</v>
      </c>
      <c r="H1">
        <f t="shared" si="0"/>
        <v>92</v>
      </c>
      <c r="I1">
        <f t="shared" si="0"/>
        <v>789</v>
      </c>
      <c r="J1">
        <f t="shared" si="0"/>
        <v>0</v>
      </c>
      <c r="K1">
        <f t="shared" si="0"/>
        <v>864</v>
      </c>
      <c r="L1">
        <f t="shared" si="0"/>
        <v>0</v>
      </c>
      <c r="M1">
        <f t="shared" si="0"/>
        <v>0</v>
      </c>
      <c r="N1">
        <f t="shared" si="0"/>
        <v>17</v>
      </c>
      <c r="O1">
        <f t="shared" si="0"/>
        <v>0</v>
      </c>
      <c r="U1">
        <f t="shared" ref="U1" si="1">SUM(U3:U217)</f>
        <v>18</v>
      </c>
      <c r="V1">
        <f>COUNTIF(V3:V217,"Да")</f>
        <v>4</v>
      </c>
    </row>
    <row r="2" spans="2:75" s="45" customFormat="1" ht="135" customHeight="1" x14ac:dyDescent="0.2">
      <c r="B2" s="43" t="s">
        <v>114</v>
      </c>
      <c r="C2" s="43" t="s">
        <v>115</v>
      </c>
      <c r="D2" s="43" t="s">
        <v>116</v>
      </c>
      <c r="E2" s="43" t="s">
        <v>117</v>
      </c>
      <c r="F2" s="43" t="s">
        <v>118</v>
      </c>
      <c r="G2" s="43" t="s">
        <v>119</v>
      </c>
      <c r="H2" s="43" t="s">
        <v>120</v>
      </c>
      <c r="I2" s="43" t="s">
        <v>121</v>
      </c>
      <c r="J2" s="43" t="s">
        <v>122</v>
      </c>
      <c r="K2" s="43" t="s">
        <v>123</v>
      </c>
      <c r="L2" s="43" t="s">
        <v>124</v>
      </c>
      <c r="M2" s="43" t="s">
        <v>125</v>
      </c>
      <c r="N2" s="43" t="s">
        <v>126</v>
      </c>
      <c r="O2" s="43" t="s">
        <v>127</v>
      </c>
      <c r="P2" s="43" t="s">
        <v>128</v>
      </c>
      <c r="Q2" s="43" t="s">
        <v>21</v>
      </c>
      <c r="R2" s="43" t="s">
        <v>129</v>
      </c>
      <c r="S2" s="43" t="s">
        <v>19</v>
      </c>
      <c r="T2" s="43" t="s">
        <v>130</v>
      </c>
      <c r="U2" s="43" t="s">
        <v>131</v>
      </c>
      <c r="V2" s="43" t="s">
        <v>132</v>
      </c>
      <c r="W2" s="43" t="s">
        <v>133</v>
      </c>
      <c r="X2" s="43" t="s">
        <v>134</v>
      </c>
      <c r="Y2" s="43" t="s">
        <v>135</v>
      </c>
      <c r="Z2" s="43" t="s">
        <v>136</v>
      </c>
      <c r="AA2" s="43" t="s">
        <v>137</v>
      </c>
      <c r="AB2" s="43" t="s">
        <v>138</v>
      </c>
      <c r="AC2" s="43" t="s">
        <v>139</v>
      </c>
      <c r="AD2" s="43" t="s">
        <v>140</v>
      </c>
      <c r="AE2" s="43" t="s">
        <v>141</v>
      </c>
      <c r="AF2" s="43" t="s">
        <v>142</v>
      </c>
      <c r="AG2" s="43" t="s">
        <v>143</v>
      </c>
      <c r="AH2" s="43" t="s">
        <v>144</v>
      </c>
      <c r="AI2" s="43" t="s">
        <v>145</v>
      </c>
      <c r="AJ2" s="43" t="s">
        <v>146</v>
      </c>
      <c r="AK2" s="43" t="s">
        <v>147</v>
      </c>
      <c r="AL2" s="43" t="s">
        <v>148</v>
      </c>
      <c r="AM2" s="43" t="s">
        <v>149</v>
      </c>
      <c r="AN2" s="43" t="s">
        <v>150</v>
      </c>
      <c r="AO2" s="43" t="s">
        <v>151</v>
      </c>
      <c r="AP2" s="43" t="s">
        <v>152</v>
      </c>
      <c r="AQ2" s="43" t="s">
        <v>153</v>
      </c>
      <c r="AR2" s="43" t="s">
        <v>154</v>
      </c>
      <c r="AS2" s="43" t="s">
        <v>155</v>
      </c>
      <c r="AT2" s="43" t="s">
        <v>156</v>
      </c>
      <c r="AU2" s="43" t="s">
        <v>157</v>
      </c>
      <c r="AV2" s="43" t="s">
        <v>158</v>
      </c>
      <c r="AW2" s="43" t="s">
        <v>159</v>
      </c>
      <c r="AX2" s="43" t="s">
        <v>160</v>
      </c>
      <c r="AY2" s="43" t="s">
        <v>161</v>
      </c>
      <c r="AZ2" s="43" t="s">
        <v>162</v>
      </c>
      <c r="BA2" s="43" t="s">
        <v>163</v>
      </c>
      <c r="BB2" s="43" t="s">
        <v>164</v>
      </c>
      <c r="BC2" s="43" t="s">
        <v>165</v>
      </c>
      <c r="BD2" s="43" t="s">
        <v>166</v>
      </c>
      <c r="BE2" s="43" t="s">
        <v>167</v>
      </c>
      <c r="BF2" s="43" t="s">
        <v>168</v>
      </c>
      <c r="BG2" s="43" t="s">
        <v>169</v>
      </c>
      <c r="BH2" s="43" t="s">
        <v>170</v>
      </c>
      <c r="BI2" s="43" t="s">
        <v>171</v>
      </c>
      <c r="BJ2" s="43" t="s">
        <v>172</v>
      </c>
      <c r="BK2" s="43" t="s">
        <v>173</v>
      </c>
      <c r="BL2" s="43" t="s">
        <v>174</v>
      </c>
      <c r="BM2" s="43" t="s">
        <v>175</v>
      </c>
      <c r="BN2" s="43" t="s">
        <v>176</v>
      </c>
      <c r="BO2" s="43" t="s">
        <v>177</v>
      </c>
      <c r="BP2" s="43" t="s">
        <v>178</v>
      </c>
      <c r="BQ2" s="43" t="s">
        <v>179</v>
      </c>
      <c r="BR2" s="43" t="s">
        <v>180</v>
      </c>
      <c r="BS2" s="43" t="s">
        <v>181</v>
      </c>
      <c r="BT2" s="43" t="s">
        <v>182</v>
      </c>
      <c r="BU2" s="43" t="s">
        <v>183</v>
      </c>
      <c r="BV2" s="43" t="s">
        <v>184</v>
      </c>
      <c r="BW2" s="44" t="s">
        <v>185</v>
      </c>
    </row>
    <row r="3" spans="2:75" x14ac:dyDescent="0.2">
      <c r="B3" s="37" t="s">
        <v>186</v>
      </c>
      <c r="C3" s="37" t="s">
        <v>207</v>
      </c>
      <c r="D3" s="37" t="s">
        <v>208</v>
      </c>
      <c r="E3" s="38">
        <v>1</v>
      </c>
      <c r="F3" s="38">
        <v>17</v>
      </c>
      <c r="G3" s="38">
        <v>0</v>
      </c>
      <c r="H3" s="38">
        <v>0</v>
      </c>
      <c r="I3" s="38">
        <v>17</v>
      </c>
      <c r="J3" s="38">
        <v>0</v>
      </c>
      <c r="K3" s="38">
        <v>0</v>
      </c>
      <c r="L3" s="38">
        <v>0</v>
      </c>
      <c r="M3" s="38">
        <v>0</v>
      </c>
      <c r="N3" s="38">
        <v>17</v>
      </c>
      <c r="O3" s="38">
        <v>0</v>
      </c>
      <c r="P3" s="37" t="s">
        <v>187</v>
      </c>
      <c r="Q3" s="37" t="s">
        <v>187</v>
      </c>
      <c r="R3" s="37" t="s">
        <v>187</v>
      </c>
      <c r="S3" s="37" t="s">
        <v>187</v>
      </c>
      <c r="T3" s="37" t="s">
        <v>187</v>
      </c>
      <c r="U3" s="38">
        <v>0</v>
      </c>
      <c r="V3" s="37" t="s">
        <v>187</v>
      </c>
      <c r="W3" s="37">
        <v>1</v>
      </c>
      <c r="X3" s="37" t="s">
        <v>209</v>
      </c>
      <c r="Y3" s="37" t="s">
        <v>187</v>
      </c>
      <c r="Z3" s="37" t="s">
        <v>209</v>
      </c>
      <c r="AA3" s="37" t="s">
        <v>210</v>
      </c>
      <c r="AB3" s="37" t="s">
        <v>187</v>
      </c>
      <c r="AC3" s="37">
        <v>1</v>
      </c>
      <c r="AD3" s="37" t="s">
        <v>187</v>
      </c>
      <c r="AE3" s="37" t="s">
        <v>211</v>
      </c>
      <c r="AF3" s="37" t="s">
        <v>187</v>
      </c>
      <c r="AG3" s="38" t="s">
        <v>212</v>
      </c>
      <c r="AH3" s="38" t="s">
        <v>213</v>
      </c>
      <c r="AI3" s="37" t="s">
        <v>187</v>
      </c>
      <c r="AJ3" s="37" t="s">
        <v>214</v>
      </c>
      <c r="AK3" s="37" t="s">
        <v>187</v>
      </c>
      <c r="AL3" s="37" t="s">
        <v>215</v>
      </c>
      <c r="AM3" s="37" t="s">
        <v>187</v>
      </c>
      <c r="AN3" s="37" t="s">
        <v>216</v>
      </c>
      <c r="AO3" s="37" t="s">
        <v>187</v>
      </c>
      <c r="AP3" s="37" t="s">
        <v>217</v>
      </c>
      <c r="AQ3" s="37" t="s">
        <v>187</v>
      </c>
      <c r="AR3" s="37" t="s">
        <v>218</v>
      </c>
      <c r="AS3" s="37" t="s">
        <v>219</v>
      </c>
      <c r="AT3" s="38">
        <v>4</v>
      </c>
      <c r="AU3" s="38">
        <v>3</v>
      </c>
      <c r="AV3" s="38">
        <v>3</v>
      </c>
      <c r="AW3" s="38">
        <v>4</v>
      </c>
      <c r="AX3" s="38">
        <v>17</v>
      </c>
      <c r="AY3" s="38">
        <v>16</v>
      </c>
      <c r="AZ3" s="38">
        <v>1</v>
      </c>
      <c r="BA3" s="38">
        <v>0</v>
      </c>
      <c r="BB3" s="38">
        <v>0</v>
      </c>
      <c r="BC3" s="38">
        <v>0</v>
      </c>
      <c r="BD3" s="38">
        <v>16</v>
      </c>
      <c r="BE3" s="38">
        <v>1</v>
      </c>
      <c r="BF3" s="38">
        <v>0</v>
      </c>
      <c r="BG3" s="38">
        <v>0</v>
      </c>
      <c r="BH3" s="38">
        <v>0</v>
      </c>
      <c r="BI3" s="38">
        <v>17</v>
      </c>
      <c r="BJ3" s="38">
        <v>0</v>
      </c>
      <c r="BK3" s="38">
        <v>0</v>
      </c>
      <c r="BL3" s="38">
        <v>0</v>
      </c>
      <c r="BM3" s="38">
        <v>0</v>
      </c>
      <c r="BN3" s="38">
        <v>17</v>
      </c>
      <c r="BO3" s="38">
        <v>0</v>
      </c>
      <c r="BP3" s="38">
        <v>0</v>
      </c>
      <c r="BQ3" s="38">
        <v>0</v>
      </c>
      <c r="BR3" s="38">
        <v>0</v>
      </c>
      <c r="BS3" s="38">
        <v>17</v>
      </c>
      <c r="BT3" s="38">
        <v>0</v>
      </c>
      <c r="BU3" s="38">
        <v>0</v>
      </c>
      <c r="BV3" s="38">
        <v>0</v>
      </c>
      <c r="BW3" s="39">
        <v>0</v>
      </c>
    </row>
    <row r="4" spans="2:75" x14ac:dyDescent="0.2">
      <c r="B4" s="40" t="s">
        <v>186</v>
      </c>
      <c r="C4" s="40" t="s">
        <v>220</v>
      </c>
      <c r="D4" s="40" t="s">
        <v>221</v>
      </c>
      <c r="E4" s="41">
        <v>8</v>
      </c>
      <c r="F4" s="41">
        <v>219</v>
      </c>
      <c r="G4" s="41">
        <v>0</v>
      </c>
      <c r="H4" s="41">
        <v>20</v>
      </c>
      <c r="I4" s="41">
        <v>199</v>
      </c>
      <c r="J4" s="41">
        <v>0</v>
      </c>
      <c r="K4" s="41">
        <v>219</v>
      </c>
      <c r="L4" s="41">
        <v>0</v>
      </c>
      <c r="M4" s="41">
        <v>0</v>
      </c>
      <c r="N4" s="41">
        <v>0</v>
      </c>
      <c r="O4" s="41">
        <v>0</v>
      </c>
      <c r="P4" s="40" t="s">
        <v>187</v>
      </c>
      <c r="Q4" s="40" t="s">
        <v>187</v>
      </c>
      <c r="R4" s="40" t="s">
        <v>187</v>
      </c>
      <c r="S4" s="40" t="s">
        <v>187</v>
      </c>
      <c r="T4" s="40" t="s">
        <v>187</v>
      </c>
      <c r="U4" s="41">
        <v>5</v>
      </c>
      <c r="V4" s="40" t="s">
        <v>187</v>
      </c>
      <c r="W4" s="40">
        <v>1</v>
      </c>
      <c r="X4" s="40">
        <v>0</v>
      </c>
      <c r="Y4" s="40" t="s">
        <v>187</v>
      </c>
      <c r="Z4" s="40">
        <v>17</v>
      </c>
      <c r="AA4" s="40">
        <v>0</v>
      </c>
      <c r="AB4" s="40" t="s">
        <v>187</v>
      </c>
      <c r="AC4" s="40">
        <v>3</v>
      </c>
      <c r="AD4" s="40" t="s">
        <v>187</v>
      </c>
      <c r="AE4" s="40" t="s">
        <v>190</v>
      </c>
      <c r="AF4" s="40" t="s">
        <v>187</v>
      </c>
      <c r="AG4" s="41">
        <v>20</v>
      </c>
      <c r="AH4" s="41">
        <v>4</v>
      </c>
      <c r="AI4" s="40" t="s">
        <v>187</v>
      </c>
      <c r="AJ4" s="40" t="s">
        <v>222</v>
      </c>
      <c r="AK4" s="40" t="s">
        <v>187</v>
      </c>
      <c r="AL4" s="40" t="s">
        <v>223</v>
      </c>
      <c r="AM4" s="40" t="s">
        <v>187</v>
      </c>
      <c r="AN4" s="40" t="s">
        <v>203</v>
      </c>
      <c r="AO4" s="40" t="s">
        <v>187</v>
      </c>
      <c r="AP4" s="40" t="s">
        <v>224</v>
      </c>
      <c r="AQ4" s="40" t="s">
        <v>187</v>
      </c>
      <c r="AR4" s="40" t="s">
        <v>225</v>
      </c>
      <c r="AS4" s="40" t="s">
        <v>226</v>
      </c>
      <c r="AT4" s="41">
        <v>17</v>
      </c>
      <c r="AU4" s="41">
        <v>12</v>
      </c>
      <c r="AV4" s="41">
        <v>12</v>
      </c>
      <c r="AW4" s="41">
        <v>17</v>
      </c>
      <c r="AX4" s="41">
        <v>120</v>
      </c>
      <c r="AY4" s="41">
        <v>110</v>
      </c>
      <c r="AZ4" s="41">
        <v>10</v>
      </c>
      <c r="BA4" s="41">
        <v>0</v>
      </c>
      <c r="BB4" s="41">
        <v>0</v>
      </c>
      <c r="BC4" s="41">
        <v>0</v>
      </c>
      <c r="BD4" s="41">
        <v>115</v>
      </c>
      <c r="BE4" s="41">
        <v>4</v>
      </c>
      <c r="BF4" s="41">
        <v>0</v>
      </c>
      <c r="BG4" s="41">
        <v>0</v>
      </c>
      <c r="BH4" s="41">
        <v>0</v>
      </c>
      <c r="BI4" s="41">
        <v>105</v>
      </c>
      <c r="BJ4" s="41">
        <v>15</v>
      </c>
      <c r="BK4" s="41">
        <v>0</v>
      </c>
      <c r="BL4" s="41">
        <v>0</v>
      </c>
      <c r="BM4" s="41">
        <v>0</v>
      </c>
      <c r="BN4" s="41">
        <v>118</v>
      </c>
      <c r="BO4" s="41">
        <v>2</v>
      </c>
      <c r="BP4" s="41">
        <v>0</v>
      </c>
      <c r="BQ4" s="41">
        <v>0</v>
      </c>
      <c r="BR4" s="41">
        <v>0</v>
      </c>
      <c r="BS4" s="41">
        <v>106</v>
      </c>
      <c r="BT4" s="41">
        <v>14</v>
      </c>
      <c r="BU4" s="41">
        <v>0</v>
      </c>
      <c r="BV4" s="41">
        <v>0</v>
      </c>
      <c r="BW4" s="42">
        <v>0</v>
      </c>
    </row>
    <row r="5" spans="2:75" x14ac:dyDescent="0.2">
      <c r="B5" s="37" t="s">
        <v>186</v>
      </c>
      <c r="C5" s="37" t="s">
        <v>227</v>
      </c>
      <c r="D5" s="37" t="s">
        <v>228</v>
      </c>
      <c r="E5" s="38">
        <v>15</v>
      </c>
      <c r="F5" s="38">
        <v>364</v>
      </c>
      <c r="G5" s="38">
        <v>0</v>
      </c>
      <c r="H5" s="38">
        <v>45</v>
      </c>
      <c r="I5" s="38">
        <v>319</v>
      </c>
      <c r="J5" s="38">
        <v>0</v>
      </c>
      <c r="K5" s="38">
        <v>364</v>
      </c>
      <c r="L5" s="38">
        <v>0</v>
      </c>
      <c r="M5" s="38">
        <v>0</v>
      </c>
      <c r="N5" s="38">
        <v>0</v>
      </c>
      <c r="O5" s="38">
        <v>0</v>
      </c>
      <c r="P5" s="37" t="s">
        <v>187</v>
      </c>
      <c r="Q5" s="37" t="s">
        <v>187</v>
      </c>
      <c r="R5" s="37" t="s">
        <v>187</v>
      </c>
      <c r="S5" s="37" t="s">
        <v>187</v>
      </c>
      <c r="T5" s="37" t="s">
        <v>188</v>
      </c>
      <c r="U5" s="38">
        <v>9</v>
      </c>
      <c r="V5" s="37" t="s">
        <v>187</v>
      </c>
      <c r="W5" s="37">
        <v>2</v>
      </c>
      <c r="X5" s="37">
        <v>0</v>
      </c>
      <c r="Y5" s="37" t="s">
        <v>187</v>
      </c>
      <c r="Z5" s="37">
        <v>60</v>
      </c>
      <c r="AA5" s="37" t="s">
        <v>189</v>
      </c>
      <c r="AB5" s="37" t="s">
        <v>187</v>
      </c>
      <c r="AC5" s="37">
        <v>5</v>
      </c>
      <c r="AD5" s="37" t="s">
        <v>187</v>
      </c>
      <c r="AE5" s="37" t="s">
        <v>229</v>
      </c>
      <c r="AF5" s="37" t="s">
        <v>187</v>
      </c>
      <c r="AG5" s="38">
        <v>34</v>
      </c>
      <c r="AH5" s="38">
        <v>36</v>
      </c>
      <c r="AI5" s="37" t="s">
        <v>187</v>
      </c>
      <c r="AJ5" s="37" t="s">
        <v>230</v>
      </c>
      <c r="AK5" s="37" t="s">
        <v>187</v>
      </c>
      <c r="AL5" s="37" t="s">
        <v>231</v>
      </c>
      <c r="AM5" s="37" t="s">
        <v>187</v>
      </c>
      <c r="AN5" s="37" t="s">
        <v>203</v>
      </c>
      <c r="AO5" s="37" t="s">
        <v>187</v>
      </c>
      <c r="AP5" s="37" t="s">
        <v>232</v>
      </c>
      <c r="AQ5" s="37" t="s">
        <v>187</v>
      </c>
      <c r="AR5" s="37" t="s">
        <v>233</v>
      </c>
      <c r="AS5" s="37" t="s">
        <v>234</v>
      </c>
      <c r="AT5" s="38">
        <v>30</v>
      </c>
      <c r="AU5" s="38">
        <v>15</v>
      </c>
      <c r="AV5" s="38">
        <v>22</v>
      </c>
      <c r="AW5" s="38">
        <v>30</v>
      </c>
      <c r="AX5" s="38">
        <v>182</v>
      </c>
      <c r="AY5" s="38">
        <v>170</v>
      </c>
      <c r="AZ5" s="38">
        <v>12</v>
      </c>
      <c r="BA5" s="38">
        <v>0</v>
      </c>
      <c r="BB5" s="38">
        <v>0</v>
      </c>
      <c r="BC5" s="38">
        <v>0</v>
      </c>
      <c r="BD5" s="38">
        <v>173</v>
      </c>
      <c r="BE5" s="38">
        <v>9</v>
      </c>
      <c r="BF5" s="38">
        <v>0</v>
      </c>
      <c r="BG5" s="38">
        <v>0</v>
      </c>
      <c r="BH5" s="38">
        <v>0</v>
      </c>
      <c r="BI5" s="38">
        <v>154</v>
      </c>
      <c r="BJ5" s="38">
        <v>28</v>
      </c>
      <c r="BK5" s="38">
        <v>0</v>
      </c>
      <c r="BL5" s="38">
        <v>0</v>
      </c>
      <c r="BM5" s="38">
        <v>0</v>
      </c>
      <c r="BN5" s="38">
        <v>178</v>
      </c>
      <c r="BO5" s="38">
        <v>4</v>
      </c>
      <c r="BP5" s="38">
        <v>0</v>
      </c>
      <c r="BQ5" s="38">
        <v>0</v>
      </c>
      <c r="BR5" s="38">
        <v>0</v>
      </c>
      <c r="BS5" s="38">
        <v>171</v>
      </c>
      <c r="BT5" s="38">
        <v>11</v>
      </c>
      <c r="BU5" s="38">
        <v>0</v>
      </c>
      <c r="BV5" s="38">
        <v>0</v>
      </c>
      <c r="BW5" s="39">
        <v>0</v>
      </c>
    </row>
    <row r="6" spans="2:75" x14ac:dyDescent="0.2">
      <c r="B6" s="40" t="s">
        <v>186</v>
      </c>
      <c r="C6" s="40" t="s">
        <v>235</v>
      </c>
      <c r="D6" s="40" t="s">
        <v>236</v>
      </c>
      <c r="E6" s="41">
        <v>2</v>
      </c>
      <c r="F6" s="41">
        <v>41</v>
      </c>
      <c r="G6" s="41">
        <v>0</v>
      </c>
      <c r="H6" s="41">
        <v>0</v>
      </c>
      <c r="I6" s="41">
        <v>41</v>
      </c>
      <c r="J6" s="41">
        <v>0</v>
      </c>
      <c r="K6" s="41">
        <v>41</v>
      </c>
      <c r="L6" s="41">
        <v>0</v>
      </c>
      <c r="M6" s="41">
        <v>0</v>
      </c>
      <c r="N6" s="41">
        <v>0</v>
      </c>
      <c r="O6" s="41">
        <v>0</v>
      </c>
      <c r="P6" s="40" t="s">
        <v>187</v>
      </c>
      <c r="Q6" s="40" t="s">
        <v>187</v>
      </c>
      <c r="R6" s="40" t="s">
        <v>187</v>
      </c>
      <c r="S6" s="40" t="s">
        <v>187</v>
      </c>
      <c r="T6" s="40" t="s">
        <v>187</v>
      </c>
      <c r="U6" s="41">
        <v>0</v>
      </c>
      <c r="V6" s="40" t="s">
        <v>188</v>
      </c>
      <c r="W6" s="40"/>
      <c r="X6" s="40"/>
      <c r="Y6" s="40"/>
      <c r="Z6" s="40"/>
      <c r="AA6" s="40"/>
      <c r="AB6" s="40" t="s">
        <v>188</v>
      </c>
      <c r="AC6" s="40"/>
      <c r="AD6" s="40" t="s">
        <v>187</v>
      </c>
      <c r="AE6" s="40" t="s">
        <v>237</v>
      </c>
      <c r="AF6" s="40" t="s">
        <v>187</v>
      </c>
      <c r="AG6" s="41">
        <v>5</v>
      </c>
      <c r="AH6" s="41">
        <v>4</v>
      </c>
      <c r="AI6" s="40" t="s">
        <v>187</v>
      </c>
      <c r="AJ6" s="40" t="s">
        <v>238</v>
      </c>
      <c r="AK6" s="40" t="s">
        <v>187</v>
      </c>
      <c r="AL6" s="40" t="s">
        <v>239</v>
      </c>
      <c r="AM6" s="40" t="s">
        <v>187</v>
      </c>
      <c r="AN6" s="40" t="s">
        <v>201</v>
      </c>
      <c r="AO6" s="40" t="s">
        <v>187</v>
      </c>
      <c r="AP6" s="40" t="s">
        <v>202</v>
      </c>
      <c r="AQ6" s="40" t="s">
        <v>187</v>
      </c>
      <c r="AR6" s="40" t="s">
        <v>240</v>
      </c>
      <c r="AS6" s="40" t="s">
        <v>241</v>
      </c>
      <c r="AT6" s="41">
        <v>3</v>
      </c>
      <c r="AU6" s="41">
        <v>1</v>
      </c>
      <c r="AV6" s="41">
        <v>2</v>
      </c>
      <c r="AW6" s="41">
        <v>3</v>
      </c>
      <c r="AX6" s="41">
        <v>72</v>
      </c>
      <c r="AY6" s="41">
        <v>59</v>
      </c>
      <c r="AZ6" s="41">
        <v>11</v>
      </c>
      <c r="BA6" s="41">
        <v>2</v>
      </c>
      <c r="BB6" s="41">
        <v>0</v>
      </c>
      <c r="BC6" s="41">
        <v>0</v>
      </c>
      <c r="BD6" s="41">
        <v>61</v>
      </c>
      <c r="BE6" s="41">
        <v>11</v>
      </c>
      <c r="BF6" s="41">
        <v>0</v>
      </c>
      <c r="BG6" s="41">
        <v>0</v>
      </c>
      <c r="BH6" s="41">
        <v>0</v>
      </c>
      <c r="BI6" s="41">
        <v>69</v>
      </c>
      <c r="BJ6" s="41">
        <v>3</v>
      </c>
      <c r="BK6" s="41">
        <v>0</v>
      </c>
      <c r="BL6" s="41">
        <v>0</v>
      </c>
      <c r="BM6" s="41">
        <v>0</v>
      </c>
      <c r="BN6" s="41">
        <v>71</v>
      </c>
      <c r="BO6" s="41">
        <v>1</v>
      </c>
      <c r="BP6" s="41">
        <v>0</v>
      </c>
      <c r="BQ6" s="41">
        <v>0</v>
      </c>
      <c r="BR6" s="41">
        <v>0</v>
      </c>
      <c r="BS6" s="41">
        <v>65</v>
      </c>
      <c r="BT6" s="41">
        <v>7</v>
      </c>
      <c r="BU6" s="41">
        <v>0</v>
      </c>
      <c r="BV6" s="41">
        <v>0</v>
      </c>
      <c r="BW6" s="42">
        <v>0</v>
      </c>
    </row>
    <row r="7" spans="2:75" x14ac:dyDescent="0.2">
      <c r="B7" s="37" t="s">
        <v>186</v>
      </c>
      <c r="C7" s="37" t="s">
        <v>242</v>
      </c>
      <c r="D7" s="37" t="s">
        <v>243</v>
      </c>
      <c r="E7" s="38">
        <v>10</v>
      </c>
      <c r="F7" s="38">
        <v>240</v>
      </c>
      <c r="G7" s="38">
        <v>0</v>
      </c>
      <c r="H7" s="38">
        <v>27</v>
      </c>
      <c r="I7" s="38">
        <v>213</v>
      </c>
      <c r="J7" s="38">
        <v>0</v>
      </c>
      <c r="K7" s="38">
        <v>240</v>
      </c>
      <c r="L7" s="38">
        <v>0</v>
      </c>
      <c r="M7" s="38">
        <v>0</v>
      </c>
      <c r="N7" s="38">
        <v>0</v>
      </c>
      <c r="O7" s="38">
        <v>0</v>
      </c>
      <c r="P7" s="37" t="s">
        <v>187</v>
      </c>
      <c r="Q7" s="37" t="s">
        <v>187</v>
      </c>
      <c r="R7" s="37" t="s">
        <v>187</v>
      </c>
      <c r="S7" s="37" t="s">
        <v>187</v>
      </c>
      <c r="T7" s="37" t="s">
        <v>187</v>
      </c>
      <c r="U7" s="38">
        <v>4</v>
      </c>
      <c r="V7" s="37" t="s">
        <v>187</v>
      </c>
      <c r="W7" s="37">
        <v>2</v>
      </c>
      <c r="X7" s="37">
        <v>0</v>
      </c>
      <c r="Y7" s="37" t="s">
        <v>187</v>
      </c>
      <c r="Z7" s="37">
        <v>47</v>
      </c>
      <c r="AA7" s="37" t="s">
        <v>244</v>
      </c>
      <c r="AB7" s="37" t="s">
        <v>187</v>
      </c>
      <c r="AC7" s="37">
        <v>2</v>
      </c>
      <c r="AD7" s="37" t="s">
        <v>187</v>
      </c>
      <c r="AE7" s="37" t="s">
        <v>205</v>
      </c>
      <c r="AF7" s="37" t="s">
        <v>187</v>
      </c>
      <c r="AG7" s="38">
        <v>57</v>
      </c>
      <c r="AH7" s="38">
        <v>18</v>
      </c>
      <c r="AI7" s="37" t="s">
        <v>187</v>
      </c>
      <c r="AJ7" s="37" t="s">
        <v>189</v>
      </c>
      <c r="AK7" s="37" t="s">
        <v>187</v>
      </c>
      <c r="AL7" s="37" t="s">
        <v>204</v>
      </c>
      <c r="AM7" s="37" t="s">
        <v>187</v>
      </c>
      <c r="AN7" s="37" t="s">
        <v>203</v>
      </c>
      <c r="AO7" s="37" t="s">
        <v>187</v>
      </c>
      <c r="AP7" s="37" t="s">
        <v>245</v>
      </c>
      <c r="AQ7" s="37" t="s">
        <v>187</v>
      </c>
      <c r="AR7" s="37" t="s">
        <v>246</v>
      </c>
      <c r="AS7" s="37" t="s">
        <v>247</v>
      </c>
      <c r="AT7" s="38">
        <v>17</v>
      </c>
      <c r="AU7" s="38">
        <v>8</v>
      </c>
      <c r="AV7" s="38">
        <v>9</v>
      </c>
      <c r="AW7" s="38">
        <v>17</v>
      </c>
      <c r="AX7" s="38">
        <v>130</v>
      </c>
      <c r="AY7" s="38">
        <v>99</v>
      </c>
      <c r="AZ7" s="38">
        <v>19</v>
      </c>
      <c r="BA7" s="38">
        <v>8</v>
      </c>
      <c r="BB7" s="38">
        <v>1</v>
      </c>
      <c r="BC7" s="38">
        <v>3</v>
      </c>
      <c r="BD7" s="38">
        <v>89</v>
      </c>
      <c r="BE7" s="38">
        <v>32</v>
      </c>
      <c r="BF7" s="38">
        <v>8</v>
      </c>
      <c r="BG7" s="38">
        <v>0</v>
      </c>
      <c r="BH7" s="38">
        <v>1</v>
      </c>
      <c r="BI7" s="38">
        <v>77</v>
      </c>
      <c r="BJ7" s="38">
        <v>32</v>
      </c>
      <c r="BK7" s="38">
        <v>18</v>
      </c>
      <c r="BL7" s="38">
        <v>1</v>
      </c>
      <c r="BM7" s="38">
        <v>2</v>
      </c>
      <c r="BN7" s="38">
        <v>108</v>
      </c>
      <c r="BO7" s="38">
        <v>18</v>
      </c>
      <c r="BP7" s="38">
        <v>3</v>
      </c>
      <c r="BQ7" s="38">
        <v>0</v>
      </c>
      <c r="BR7" s="38">
        <v>1</v>
      </c>
      <c r="BS7" s="38">
        <v>89</v>
      </c>
      <c r="BT7" s="38">
        <v>35</v>
      </c>
      <c r="BU7" s="38">
        <v>4</v>
      </c>
      <c r="BV7" s="38">
        <v>1</v>
      </c>
      <c r="BW7" s="39">
        <v>1</v>
      </c>
    </row>
    <row r="8" spans="2:75" x14ac:dyDescent="0.2">
      <c r="B8" s="40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0"/>
      <c r="Q8" s="40"/>
      <c r="R8" s="40"/>
      <c r="S8" s="40"/>
      <c r="T8" s="40"/>
      <c r="U8" s="41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2"/>
    </row>
    <row r="9" spans="2:75" x14ac:dyDescent="0.2"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7"/>
      <c r="Q9" s="37"/>
      <c r="R9" s="37"/>
      <c r="S9" s="37"/>
      <c r="T9" s="37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  <c r="AH9" s="38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9"/>
    </row>
    <row r="10" spans="2:75" x14ac:dyDescent="0.2"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0"/>
      <c r="Q10" s="40"/>
      <c r="R10" s="40"/>
      <c r="S10" s="40"/>
      <c r="T10" s="40"/>
      <c r="U10" s="41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41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2"/>
    </row>
    <row r="11" spans="2:75" x14ac:dyDescent="0.2"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7"/>
      <c r="Q11" s="37"/>
      <c r="R11" s="37"/>
      <c r="S11" s="37"/>
      <c r="T11" s="37"/>
      <c r="U11" s="3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  <c r="AH11" s="38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9"/>
    </row>
    <row r="12" spans="2:75" x14ac:dyDescent="0.2">
      <c r="B12" s="40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0"/>
      <c r="Q12" s="40"/>
      <c r="R12" s="40"/>
      <c r="S12" s="40"/>
      <c r="T12" s="40"/>
      <c r="U12" s="41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41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</row>
    <row r="13" spans="2:75" x14ac:dyDescent="0.2">
      <c r="B13" s="37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7"/>
      <c r="R13" s="37"/>
      <c r="S13" s="37"/>
      <c r="T13" s="37"/>
      <c r="U13" s="38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  <c r="AH13" s="38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9"/>
    </row>
    <row r="14" spans="2:75" x14ac:dyDescent="0.2"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0"/>
      <c r="Q14" s="40"/>
      <c r="R14" s="40"/>
      <c r="S14" s="40"/>
      <c r="T14" s="40"/>
      <c r="U14" s="4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41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</row>
    <row r="15" spans="2:75" x14ac:dyDescent="0.2">
      <c r="B15" s="37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7"/>
      <c r="Q15" s="37"/>
      <c r="R15" s="37"/>
      <c r="S15" s="37"/>
      <c r="T15" s="37"/>
      <c r="U15" s="38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38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9"/>
    </row>
    <row r="16" spans="2:75" x14ac:dyDescent="0.2"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41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  <c r="AH16" s="41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2"/>
    </row>
    <row r="17" spans="2:75" x14ac:dyDescent="0.2"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38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9"/>
    </row>
  </sheetData>
  <conditionalFormatting sqref="F3:F4 F20:F217 F18">
    <cfRule type="expression" dxfId="3" priority="8">
      <formula>F3&lt;&gt;SUM(G3:I3)</formula>
    </cfRule>
  </conditionalFormatting>
  <conditionalFormatting sqref="AX3:AX4 AX18:AX217">
    <cfRule type="expression" dxfId="2" priority="5">
      <formula>AX3&lt;&gt;SUM(AY3:BC3)</formula>
    </cfRule>
  </conditionalFormatting>
  <conditionalFormatting sqref="F5:F17">
    <cfRule type="expression" dxfId="1" priority="2">
      <formula>F5&lt;&gt;SUM(G5:I5)</formula>
    </cfRule>
  </conditionalFormatting>
  <conditionalFormatting sqref="AX5:AX17">
    <cfRule type="expression" dxfId="0" priority="1">
      <formula>AX5&lt;&gt;SUM(AY5:BC5)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 Олеся Витальевна</dc:creator>
  <cp:lastModifiedBy>i.hrebto</cp:lastModifiedBy>
  <cp:lastPrinted>2022-04-14T15:38:37Z</cp:lastPrinted>
  <dcterms:created xsi:type="dcterms:W3CDTF">2022-02-18T07:53:06Z</dcterms:created>
  <dcterms:modified xsi:type="dcterms:W3CDTF">2022-04-28T07:08:15Z</dcterms:modified>
</cp:coreProperties>
</file>